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66925"/>
  <mc:AlternateContent xmlns:mc="http://schemas.openxmlformats.org/markup-compatibility/2006">
    <mc:Choice Requires="x15">
      <x15ac:absPath xmlns:x15ac="http://schemas.microsoft.com/office/spreadsheetml/2010/11/ac" url="C:\Users\vkanellopoulos\Documents\Development Dashboard\DevelopmentDashboard_04012025\"/>
    </mc:Choice>
  </mc:AlternateContent>
  <xr:revisionPtr revIDLastSave="0" documentId="13_ncr:1_{A4438047-04F4-41E2-93C3-2E68AF03A300}" xr6:coauthVersionLast="47" xr6:coauthVersionMax="47" xr10:uidLastSave="{00000000-0000-0000-0000-000000000000}"/>
  <bookViews>
    <workbookView xWindow="-108" yWindow="-108" windowWidth="23256" windowHeight="12456" firstSheet="1" activeTab="3" xr2:uid="{00000000-000D-0000-FFFF-FFFF00000000}"/>
  </bookViews>
  <sheets>
    <sheet name="Approved Residential" sheetId="2" r:id="rId1"/>
    <sheet name="Under Review Residential" sheetId="3" r:id="rId2"/>
    <sheet name="Approved Non-Residential" sheetId="6" r:id="rId3"/>
    <sheet name="Under Review Non-Residential"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 l="1"/>
  <c r="C22" i="6"/>
  <c r="D47" i="6"/>
  <c r="C47" i="6"/>
  <c r="D105" i="6"/>
  <c r="C105" i="6"/>
  <c r="C16" i="3"/>
  <c r="C6" i="3"/>
  <c r="C60" i="9"/>
  <c r="C40" i="9"/>
  <c r="E19" i="2"/>
  <c r="C44" i="3"/>
  <c r="C39" i="6"/>
  <c r="E12" i="6"/>
  <c r="E18" i="6"/>
  <c r="E102" i="6"/>
  <c r="E105" i="6" s="1"/>
  <c r="C9" i="9"/>
  <c r="C5" i="9"/>
  <c r="E83" i="2"/>
  <c r="E34" i="2"/>
  <c r="E52" i="6"/>
  <c r="D53" i="6"/>
  <c r="C53" i="6"/>
  <c r="E63" i="6"/>
  <c r="D63" i="6"/>
  <c r="C63" i="6"/>
  <c r="D84" i="6"/>
  <c r="C84" i="6"/>
  <c r="E65" i="2"/>
  <c r="C20" i="9"/>
  <c r="C43" i="9"/>
  <c r="C80" i="6"/>
  <c r="C71" i="6"/>
  <c r="E84" i="2"/>
  <c r="E85" i="2" s="1"/>
  <c r="C60" i="6"/>
  <c r="D60" i="6"/>
  <c r="E22" i="2"/>
  <c r="E55" i="6"/>
  <c r="E60" i="6" s="1"/>
  <c r="E26" i="6"/>
  <c r="C27" i="3"/>
  <c r="C28" i="3" s="1"/>
  <c r="C24" i="3"/>
  <c r="E10" i="2"/>
  <c r="C31" i="9"/>
  <c r="E52" i="2"/>
  <c r="D76" i="6"/>
  <c r="D80" i="6" s="1"/>
  <c r="C28" i="9"/>
  <c r="C25" i="9"/>
  <c r="E32" i="2"/>
  <c r="E43" i="2"/>
  <c r="C39" i="3"/>
  <c r="E29" i="2"/>
  <c r="E49" i="6"/>
  <c r="C21" i="3"/>
  <c r="E102" i="2"/>
  <c r="D87" i="6"/>
  <c r="E87" i="6"/>
  <c r="C87" i="6"/>
  <c r="C34" i="9"/>
  <c r="E73" i="6"/>
  <c r="E50" i="6"/>
  <c r="E33" i="2"/>
  <c r="D65" i="6"/>
  <c r="E65" i="6" s="1"/>
  <c r="E9" i="2"/>
  <c r="E41" i="6"/>
  <c r="D68" i="6"/>
  <c r="E68" i="6" s="1"/>
  <c r="E67" i="6"/>
  <c r="E69" i="6"/>
  <c r="E66" i="6"/>
  <c r="E9" i="6"/>
  <c r="E8" i="6"/>
  <c r="C7" i="6"/>
  <c r="E7" i="6" s="1"/>
  <c r="C6" i="6"/>
  <c r="E6" i="6" s="1"/>
  <c r="C4" i="6"/>
  <c r="C15" i="6" s="1"/>
  <c r="D4" i="6"/>
  <c r="D15" i="6" s="1"/>
  <c r="D17" i="6"/>
  <c r="D22" i="6" s="1"/>
  <c r="E82" i="6"/>
  <c r="E84" i="6" s="1"/>
  <c r="E32" i="6"/>
  <c r="E31" i="6"/>
  <c r="E30" i="6"/>
  <c r="E29" i="6"/>
  <c r="D28" i="6"/>
  <c r="D39" i="6" s="1"/>
  <c r="E25" i="6"/>
  <c r="E42" i="6"/>
  <c r="E74" i="6"/>
  <c r="E23" i="2"/>
  <c r="E38" i="2"/>
  <c r="E45" i="2"/>
  <c r="E57" i="2"/>
  <c r="E59" i="2"/>
  <c r="E61" i="2"/>
  <c r="E73" i="2"/>
  <c r="E81" i="2"/>
  <c r="E88" i="2"/>
  <c r="E91" i="2"/>
  <c r="E100" i="2"/>
  <c r="E97" i="2"/>
  <c r="E94" i="2"/>
  <c r="E106" i="2"/>
  <c r="E112" i="2"/>
  <c r="E109" i="2"/>
  <c r="C50" i="3"/>
  <c r="C47" i="3"/>
  <c r="C34" i="3"/>
  <c r="C31" i="3"/>
  <c r="E72" i="2"/>
  <c r="E70" i="2"/>
  <c r="E60" i="2"/>
  <c r="E58" i="2"/>
  <c r="E56" i="2"/>
  <c r="E47" i="2"/>
  <c r="E46" i="2"/>
  <c r="E16" i="2"/>
  <c r="E20" i="2" s="1"/>
  <c r="E5" i="2"/>
  <c r="E14" i="2" l="1"/>
  <c r="C53" i="3"/>
  <c r="E47" i="6"/>
  <c r="E67" i="2"/>
  <c r="E53" i="6"/>
  <c r="E35" i="2"/>
  <c r="E54" i="2"/>
  <c r="E71" i="6"/>
  <c r="D71" i="6"/>
  <c r="E103" i="2"/>
  <c r="E113" i="2" s="1"/>
  <c r="E76" i="6"/>
  <c r="E80" i="6" s="1"/>
  <c r="E28" i="6"/>
  <c r="E39" i="6" s="1"/>
  <c r="E17" i="6"/>
  <c r="E22" i="6" s="1"/>
  <c r="E4" i="6"/>
  <c r="E15" i="6" s="1"/>
  <c r="E74" i="2"/>
  <c r="E106" i="6" l="1"/>
  <c r="D106" i="6"/>
  <c r="E75" i="2"/>
  <c r="C61" i="9"/>
  <c r="C106" i="6"/>
  <c r="E115" i="2" l="1"/>
</calcChain>
</file>

<file path=xl/sharedStrings.xml><?xml version="1.0" encoding="utf-8"?>
<sst xmlns="http://schemas.openxmlformats.org/spreadsheetml/2006/main" count="1084" uniqueCount="594">
  <si>
    <t>Approved by Special Use Permit/Zoning Map Amendment since 2001</t>
  </si>
  <si>
    <t>Development Area</t>
  </si>
  <si>
    <t>Project Name</t>
  </si>
  <si>
    <t>Max Units Approved</t>
  </si>
  <si>
    <t>Units Built</t>
  </si>
  <si>
    <t>Unbuilt Units</t>
  </si>
  <si>
    <t>Magisterial District</t>
  </si>
  <si>
    <t>School E.S.</t>
  </si>
  <si>
    <t>School M.S.</t>
  </si>
  <si>
    <t>School H.S.</t>
  </si>
  <si>
    <t>App number</t>
  </si>
  <si>
    <t>Description</t>
  </si>
  <si>
    <t>Neighborhood 1</t>
  </si>
  <si>
    <t>Oakleigh Farm</t>
  </si>
  <si>
    <t>Rio</t>
  </si>
  <si>
    <t>Agnor-Hurt</t>
  </si>
  <si>
    <t>Burley</t>
  </si>
  <si>
    <t>Albemarle</t>
  </si>
  <si>
    <t>ZMA200700004
ZMA201600015</t>
  </si>
  <si>
    <t>Original rezoning (ZMA2007-4) was amended with ZMA2016-15 to build an assisted living facility and up to 36 dwelling units and 38,000 sq ft of non-residential uses (retail, office, light industrial). The assisted living facility has been built.</t>
  </si>
  <si>
    <t>Stonefield</t>
  </si>
  <si>
    <t xml:space="preserve">Jack Jouett </t>
  </si>
  <si>
    <t>Woodbrook</t>
  </si>
  <si>
    <t>Journey</t>
  </si>
  <si>
    <t>ZMA201100004</t>
  </si>
  <si>
    <t xml:space="preserve">Up to 800 dwelling units (single-family attached and multifamily) and 1.19 million sq ft of non-residential uses (retail, office, hotel) approved with ZMA. Initial site plan for 112 multifamily units is approved (SDP2021-89). </t>
  </si>
  <si>
    <t>Woodbrook Station</t>
  </si>
  <si>
    <t>ZMA200300008
SDP202200065</t>
  </si>
  <si>
    <t>Up to 8 dwelling units and 9,600 sq ft of non-residential uses approved with ZMA. Major site plan amendment SDP2022-65 approved for a mixed used building withapproximately 1,872 square feet for auto warehousing/storage uses, 2,080 square feet for office uses, and 2 dwelling units.</t>
  </si>
  <si>
    <t>Rio Road West</t>
  </si>
  <si>
    <t>ZMA201800013
SDP202200018
SDP202300038</t>
  </si>
  <si>
    <t>Up to 112 multifamily dwelling units and 601,500 sq feet of non-residential uses (retail, office, flex, R+D, light industrial) approved with ZMA. Final site plan SDP2023-38 approved for 86 multifamily dwelling units and approx 94,212 sq ft self-storage building.</t>
  </si>
  <si>
    <t>Premier Circle</t>
  </si>
  <si>
    <t>ZMA202000011
SDP202200046</t>
  </si>
  <si>
    <t>Up to 140 multifamily dwelling units and 40,000 sq ft of non-residential uses (retail, office, flex, R+D, light industrial) approved with ZMA. Final site plan SDP2022-46 approved for 80 dwelling units for Phase 1; three phases expected.</t>
  </si>
  <si>
    <t>Rio Road W Apartments</t>
  </si>
  <si>
    <t>ZMA202100011
SDP202200060</t>
  </si>
  <si>
    <t>Up to 250 multifamily units approved with ZMA. Final site plan SDP2023-9 approved for 250 units.</t>
  </si>
  <si>
    <t>Victorian Heights</t>
  </si>
  <si>
    <t>SUB202200126
SDP202200047</t>
  </si>
  <si>
    <t>Final site plan and final plat approved for 88 dwelling units (single-family attached and multifamily).</t>
  </si>
  <si>
    <t>Arbor Oaks</t>
  </si>
  <si>
    <t>Greer</t>
  </si>
  <si>
    <t>ZMA202200012
SDP202400058</t>
  </si>
  <si>
    <t>Approved rezoning for up to 14 dwelling units (single-family attached). Initial site plan under review for 13 units.</t>
  </si>
  <si>
    <t>Woodbrook Apartments</t>
  </si>
  <si>
    <t>ZMA202300006
SDP202400024
SDP202400049</t>
  </si>
  <si>
    <t>Approved rezoning for up to 244 dwelling units (multifamily) in approximately five buildings. Final site plan under review for 244 multifamily dwelling units in 5 buildings.</t>
  </si>
  <si>
    <t>Knights Berkshire Mixed Use</t>
  </si>
  <si>
    <t>SP202400015
SDP202500031</t>
  </si>
  <si>
    <t>Approved SP to allow R-15 residential use on a C-1 commercial parcel to construct an approx 7,880 sq ft mixed use building. Initial site plan under review for demolition of existing one story commercial building to construct a new 4 story mixed use building with ground level commercial and residential above (15 multifamily dwelling units). New parking is to be constructed behind the building.</t>
  </si>
  <si>
    <t>Neighorhood 2</t>
  </si>
  <si>
    <t>Belvedere</t>
  </si>
  <si>
    <t>ZMA200400007</t>
  </si>
  <si>
    <t>Up to 775 dwelling units (single-family detached, single-family attached, and multifamily) and 110,000 sq ft of non-residential uses (retail, office, recreation) approved with ZMA. Final site plan SDP2025-24 under review for 50 units (single family attached and detached) in Phase 4B. Units in Block 10 are under construction.</t>
  </si>
  <si>
    <t>999 Rio Road</t>
  </si>
  <si>
    <t>ZMA202200006
SUB202400096
SDP202300035
SDP202300054</t>
  </si>
  <si>
    <t>Up to 38 dwelling units (single-family attached, single-family detached, multifamily) approved with ZMA. Final site plan SDP2023-54 under review for 38 units (28 multifamily (two over two) and 10 single-family attached).</t>
  </si>
  <si>
    <t>Parkway Place/Rio Point</t>
  </si>
  <si>
    <t>ZMA201900008</t>
  </si>
  <si>
    <t>Up to 328 multifamily dwelling units approved with ZMA. Final site plan SDP2022-31 approved for 295 dwelling units.</t>
  </si>
  <si>
    <t>Lochlyn Hill Phase IV</t>
  </si>
  <si>
    <t>SDP202000053
SUB202000131</t>
  </si>
  <si>
    <t>Final site plan and final plat approved for 22 dwelling units (single-family attached and detached).</t>
  </si>
  <si>
    <t>Pantops (N3)</t>
  </si>
  <si>
    <t>Riverside Village</t>
  </si>
  <si>
    <t>Rivanna</t>
  </si>
  <si>
    <t>Stony Point</t>
  </si>
  <si>
    <t xml:space="preserve">Burley </t>
  </si>
  <si>
    <t>Monticello</t>
  </si>
  <si>
    <t>ZMA201600019</t>
  </si>
  <si>
    <t>Up to 105 dwelling units (single-family detached, single-family attached, multifamily) and 46,000 sq ft of non-residential uses (retail, office) approved with ZMA. Amendment (ZMA2022-10) approved to reduce the minimum required non-residential sq ft in Block 1 from 8,000 to 4,800 sq ft.</t>
  </si>
  <si>
    <t>Neighborhood 4</t>
  </si>
  <si>
    <t>1805 Avon St PRD</t>
  </si>
  <si>
    <t>Scottsville</t>
  </si>
  <si>
    <t>Mountain View</t>
  </si>
  <si>
    <t>Walton</t>
  </si>
  <si>
    <t>ZMA202100005
SDP202200030
SDP202300046</t>
  </si>
  <si>
    <t>Up to 85 dwelling units (single-family attached and multifamily) approved with ZMA. Final site plan (SDP2023-46) under review for 85 multifamily units.</t>
  </si>
  <si>
    <t xml:space="preserve">Woolen Mills Residential </t>
  </si>
  <si>
    <t>SP201600027
ZMA201600016</t>
  </si>
  <si>
    <t>Up to 94 dwelling units (multifamily) approved with ZMA/SP.</t>
  </si>
  <si>
    <t>1906 Avon St</t>
  </si>
  <si>
    <t>ZMA202200004
SDP202500038</t>
  </si>
  <si>
    <t>Approved rezoning for up to 21 dwelling units (single-family detached, single-family attached, multifamily). Initial site plan under review for 21 units (multifamily and single-family attached).</t>
  </si>
  <si>
    <t>1928 Scottsville Rd</t>
  </si>
  <si>
    <t>ZMA202300015</t>
  </si>
  <si>
    <t>Approved rezoning for up to 8 dwelling units (single-family attached).</t>
  </si>
  <si>
    <t>Neighborhood 5</t>
  </si>
  <si>
    <t>Remaining Biscuit Run</t>
  </si>
  <si>
    <t>ZMA200500017</t>
  </si>
  <si>
    <t>The remaining portion of the Biscuit Run residential ZMA. Applies to TMP 90-5A only.</t>
  </si>
  <si>
    <t>Southwood Ph1</t>
  </si>
  <si>
    <t>ZMA201800003</t>
  </si>
  <si>
    <t>Up to 450 dwelling units (single-family detached, single-family attached, multifamily, condos, ADUs) and 50,000 sq ft of non-residential uses (retail, office, light industrial/R+D/flex) approved with ZMA. Units are under construction. Expected residential buildout is 335 units. Final site plan SDP2023-73 under review for 128 units. Initial site plan SDP2024-6 under review for 70 units (2 over 2 townhouses) for Village 4.</t>
  </si>
  <si>
    <t>Southwood Ph2</t>
  </si>
  <si>
    <t>ZMA202100013</t>
  </si>
  <si>
    <t>Up to 1,000 dwelling units (single-family detached, single-family attached, multifamily, condos, ADUs) and 60,000 sq ft of non-residential uses (retail, office, light industrial/R+D/flex) approved with ZMA. Initial site plan SDP2023-30 under review for 176 dwelling units (single-family detached, single-family attached, multifamily, condo).</t>
  </si>
  <si>
    <t>Granger</t>
  </si>
  <si>
    <t>Samuel Miller</t>
  </si>
  <si>
    <t>Mountain View and Murray</t>
  </si>
  <si>
    <t>Henley and Burley</t>
  </si>
  <si>
    <t>Western Albemarle and Monticello</t>
  </si>
  <si>
    <t>ZMA202300010</t>
  </si>
  <si>
    <t>Approved rezoning of 68.96 acres from R-1 Residential to Planned Residential Development (PRD) for up to 203 units, a mix of single family detached and single family attached housing units. Initial site plan under review for 200 dwelling units (single-family attached and detached).</t>
  </si>
  <si>
    <t>Neighborhood 6</t>
  </si>
  <si>
    <t>Neighborhood 7</t>
  </si>
  <si>
    <t>Kenridge</t>
  </si>
  <si>
    <t>Murray</t>
  </si>
  <si>
    <t>Henley</t>
  </si>
  <si>
    <t>Western Albemarle</t>
  </si>
  <si>
    <t>SP201200013</t>
  </si>
  <si>
    <t>Up to 65 dwelling units (single-family attached) approved with SP.</t>
  </si>
  <si>
    <t>Out of Bounds</t>
  </si>
  <si>
    <t>ZMA201500005</t>
  </si>
  <si>
    <t>Up to 56 dwelling units (single-family detached and single-family attached) approved with ZMA. Development mostly built out.</t>
  </si>
  <si>
    <t>Old Ivy</t>
  </si>
  <si>
    <t>ZMA202100008
SDP202300057</t>
  </si>
  <si>
    <t>Up to 525 dwelling units (single-family detached, single-family attached, multifamily) approved with ZMA and amended proffers. Final site plan SDP2023-71 approved for 525 units (approx 74 single-family detached, 115 single-family attached, and 336 multifamily).</t>
  </si>
  <si>
    <t>Crozet</t>
  </si>
  <si>
    <t xml:space="preserve">Emerson Commons </t>
  </si>
  <si>
    <t>White Hall</t>
  </si>
  <si>
    <t>ZMA200700012</t>
  </si>
  <si>
    <t>Up to 26 dwelling units (single-family detached, single-family attached, multiplex) and community center approved with ZMA.</t>
  </si>
  <si>
    <t xml:space="preserve">Glenbrook Foothills Phase IV </t>
  </si>
  <si>
    <t>ZMA201600005</t>
  </si>
  <si>
    <t>Up to 180 dwelling units (single-family detached, single-family attached) approved with ZMA. Final site plan SDP2024-13 under review for 41 single-family attached units.</t>
  </si>
  <si>
    <t>Old Trail Village</t>
  </si>
  <si>
    <t xml:space="preserve">Brownsville   </t>
  </si>
  <si>
    <t>ZMA201500001</t>
  </si>
  <si>
    <t xml:space="preserve">Up to 2,200 dwelling units (single-family detached, single-family attached, multifamily, ADUs) and 250,000 sq ft of non-residential uses (retail, office, flex/R+D, hotel) approved with ZMA. Expected buildout is approx 1,200 units. Final plat SUB2025-56 under review for 52 units in Blocks 24, 33, and 34. Townhouse units under construction in Block 26. 24 townhouses building out in Block 10. Apartments and commercial under construction in Block 1. </t>
  </si>
  <si>
    <t>Wickham Pond II</t>
  </si>
  <si>
    <t xml:space="preserve">Crozet </t>
  </si>
  <si>
    <t>ZMA200500018</t>
  </si>
  <si>
    <t xml:space="preserve">Up to 106 dwelling units (single-family detached, single-family attached, multifamily, ADUs) and 16,000 sq ft of non-residential uses (retail, office) approved with ZMA. About half of the residential units have been built. </t>
  </si>
  <si>
    <t>Barnes Lumber</t>
  </si>
  <si>
    <t>ZMA201000018</t>
  </si>
  <si>
    <t>Mixed use development approved with ZMA on approximately 6.2 acres. Development could include retail, hotel, office, and residential uses. Includes a new public civic plaza and new road network.</t>
  </si>
  <si>
    <t>Bamboo Grove</t>
  </si>
  <si>
    <t>ZMA201900016
SUB202100157</t>
  </si>
  <si>
    <t>Up to 6 dwelling units (single-family detached and single-family attached) approved with ZMA. Final plat SUB2021-157 approved.</t>
  </si>
  <si>
    <t>Old Dominion Village</t>
  </si>
  <si>
    <t>ZMA202000005
SDP202300067</t>
  </si>
  <si>
    <t>Up to 115 dwelling units (single-family detached, single-family attached, multiplexes) and non-residential uses (retail, office, vet) approved with ZMA. Existing veterinary use to remain. Final site plan approved for 110 single-family detached and attached units.</t>
  </si>
  <si>
    <t>Park Road Manufactured Home Park</t>
  </si>
  <si>
    <t>SP202200029</t>
  </si>
  <si>
    <t>Approved special use permit for an additional 14 dwelling units.</t>
  </si>
  <si>
    <t>Montclair</t>
  </si>
  <si>
    <t>ZMA2020000012
SUB202400051
SDP202400023</t>
  </si>
  <si>
    <t xml:space="preserve">Approved rezoning for up to 122 dwelling units (single-family detached, single-family attached, multifamily, multiplexes) and 16,500 sq ft of non-residential uses (retail, office, hotel). Preliminary plat and initial site plan approved for eighty-eight (88) dwelling units that would feature single-family detached, single family attached, and other dwelling unit types as allowed by ZMA202000012. Plat includes creation of new public and private street rights-of-way, public and private utility easements, and open space. </t>
  </si>
  <si>
    <t>Hollymead</t>
  </si>
  <si>
    <t>Brookhill</t>
  </si>
  <si>
    <t>Lakeside</t>
  </si>
  <si>
    <t>ZMA201500007</t>
  </si>
  <si>
    <t>Up to 1,550 dwelling units (single-family detached, single-family attached, multifamily, ADUs) and 130,000 sq ft of non-residential uses (retail, office, hotel, light industrial/flex) approved with ZMA. Initial site plan SDP2024-54 approved for 113 single-family attached and detached units in Blocks 14 and 15. Final site plan SDP2024-65 for Block 18 under review for 206 single-family attached and detached units. Units in other blocks are under construction.</t>
  </si>
  <si>
    <t>Hollymead TC A2</t>
  </si>
  <si>
    <t>ZMA200700001
ZMA201600001</t>
  </si>
  <si>
    <t>Up to 1,222 dwelling units (single-family attached and multifamily) and approx 350,000 sq ft non-residential uses (retail, office, hotel, light industrial/flex) approved with ZMA. This is the unbuilt portion of Hollymead Town Center Area A2 (zoned Neighborhood Model District).</t>
  </si>
  <si>
    <t>Hollymead TC AC</t>
  </si>
  <si>
    <t>ZMA201700005</t>
  </si>
  <si>
    <t>Up to 370 dwelling units (single-family attached or multifamily) and approx 350,000 sq ft non-residential uses (retail, office, hotel, light industrial/flex) approved with ZMA. The non-residential uses are about halfway built out. Final site plan SDP2020-63 approved for 101 single-family attached units, which are now under construction. Initial site plan SDP2024-26 approved for 44 stacked multifamily homes in Block VII. This is a portion of Hollymead Town Center Area C (zoned PDMC).</t>
  </si>
  <si>
    <t>North Pointe</t>
  </si>
  <si>
    <t>Baker Butler</t>
  </si>
  <si>
    <t>ZMA200000009</t>
  </si>
  <si>
    <t>Up to 893 dwelling units (single-family detached, single-family attached, multifamily) and approx 925,000 sq ft of non-residential uses (retail, office) approved with ZMA. Single-family detached units are under construction; next phase expected to be apartments (final site plan SDP2022-34 approved for 279 units). SDP2024-3 under review for a 2,228 sq ft restaurant. Special use permit and rezoning requests (ZMA2023-7) under review to amend North Pointe development to increase the maximum number of residential units from 893 to 1,548.</t>
  </si>
  <si>
    <t>Willow Glen</t>
  </si>
  <si>
    <t>ZMA200600019
ZMA202100001</t>
  </si>
  <si>
    <t>Up to 360 dwelling units (single-family detached, single-family attached, multifamily) approved with ZMA (amended by ZMA2021-1). Phase 1 has been built; construction has not started on Phase 2.</t>
  </si>
  <si>
    <t>3223 Proffit Road (N)</t>
  </si>
  <si>
    <t>ZMA201900010</t>
  </si>
  <si>
    <t>Up to 80 dwelling units (single-family detached, single-family attached, multifamily) approved with rezoning. Final site plan (SDP2020-28) approved for 54 units (single-family attached). Units are under construction.</t>
  </si>
  <si>
    <t>River's Edge North</t>
  </si>
  <si>
    <t>ZMA201800018</t>
  </si>
  <si>
    <t>Up to 100 dwelling units (multifamily) approved with ZMA. Final site plan (SDP2023-5) under review for 100 units.</t>
  </si>
  <si>
    <t>Maplewood</t>
  </si>
  <si>
    <t>ZMA202100006
SDP202200049</t>
  </si>
  <si>
    <t>Up to 120 dwelling units (single-family attached, multiplex, multifamily) approved with ZMA. Final site plan (SDP2022-49) under review for 72 units.</t>
  </si>
  <si>
    <t>North Fork Research Park</t>
  </si>
  <si>
    <t>ZMA202100016</t>
  </si>
  <si>
    <t>Up to 1,400 dwelling units (single-family detached, single-family attached, multifamily, ADU) per ZMA2021-16. Also a maximum sq ft of non-residential uses (3,700,000 sq ft) per approved ZMA2005-3, SP2008-62, SP2008-63, and SP2008-64. Proposed non-residential uses include office, flex/industrial, light industrial, hotel, supporting commercial, labs, data centers, and Planned Industrial District Category 2 uses.</t>
  </si>
  <si>
    <t>Holly Hills</t>
  </si>
  <si>
    <t>ZMA202300012
SDP202400051</t>
  </si>
  <si>
    <t>Approved rezoning for a maximum of 410 dwelling units. Proposed new vehicular road connections to extended Archer Avenue and Route 29 and emergency access connections to South Hollymead Drive and Derby Lane. Final site plan SDP2024-51 under review for 318 multifamily (apartment) units. Final site plan SDP2024-55 under review for 72 townhouses.</t>
  </si>
  <si>
    <t>Archer North</t>
  </si>
  <si>
    <t>ZMA202300014</t>
  </si>
  <si>
    <t>Approved amendment to rezoning ZMA2020-7 (RST Residences) to change the number of dwelling units from 332 to 280 units (single-family attached and multifamily). Portions of the zoning per ZMA2020-7 on the eastern side would remain. Proposed new vehicluar road connections to Ashwood Boulevard, Archer Avenue extension, and Route 29.</t>
  </si>
  <si>
    <t>Piney Mountain</t>
  </si>
  <si>
    <t>NGIC Residential</t>
  </si>
  <si>
    <t>SP200700031</t>
  </si>
  <si>
    <t>Up 120 dwelling units (multifamily) approved with SP. Up to 178,800 sq ft of office uses approved with associated ZMA2007-3.</t>
  </si>
  <si>
    <t>Village of Rivanna</t>
  </si>
  <si>
    <t>Rivanna Village</t>
  </si>
  <si>
    <t>Stone Robinson</t>
  </si>
  <si>
    <t>ZMA201300012</t>
  </si>
  <si>
    <t>Up to 400 dwelling units (single-family detached, single-family attached, multifamily) and 60,000 sq ft of non-residential uses (retail, office, hotel, R+D) approved with ZMA.</t>
  </si>
  <si>
    <t>Breezy Hill</t>
  </si>
  <si>
    <t>ZMA202100004</t>
  </si>
  <si>
    <t>Up to 80 dwelling units (single-family detached) approved with rezoning. Preliminary plat SUB2022-33 approved for 80 units. Final plat SUB2024-147 under review for 80 units.</t>
  </si>
  <si>
    <t>Approved by Site Plan/Subdivision Plat (By Right)</t>
  </si>
  <si>
    <t>App Number</t>
  </si>
  <si>
    <t>Notes</t>
  </si>
  <si>
    <t>Neighborhood 2</t>
  </si>
  <si>
    <t>Dunlora Park Ph2</t>
  </si>
  <si>
    <t>SDP202400008</t>
  </si>
  <si>
    <t>Approved major site plan amendment for 7 single-family attached lots and two two-family attached lots for a total of 12 units on 1.01 acres.</t>
  </si>
  <si>
    <t>Belvedere Ph 5B</t>
  </si>
  <si>
    <t>SUB202100203</t>
  </si>
  <si>
    <t>Final plat approved for 20 single-family detached dwelling units.</t>
  </si>
  <si>
    <t>Pantops</t>
  </si>
  <si>
    <t>Pleasant Green Phase IIB and III</t>
  </si>
  <si>
    <t>SDP202200035
SUB202200131</t>
  </si>
  <si>
    <t>Up to 173 dwelling units (single-family detached, single-family attached) in Phases IIB and III. Final site plan SDP2022-35 is approved.</t>
  </si>
  <si>
    <t>Under Review</t>
  </si>
  <si>
    <t>Units</t>
  </si>
  <si>
    <t>Application Number</t>
  </si>
  <si>
    <t>Berkmar Flats</t>
  </si>
  <si>
    <t>ZMA202300005</t>
  </si>
  <si>
    <t>Request to rezone properties from R6 to R15 to allow up to 54 dwelling units (multifamily).</t>
  </si>
  <si>
    <t>600 West Rio</t>
  </si>
  <si>
    <t>ZMA202500001</t>
  </si>
  <si>
    <t>Rezoning request for up to 153 total units (multifamily and two family buildings). This unit count also includes preserving the existing 5 townhouses on the site with the possibility for those units to be redeveloped in the future. Request is also for up to 20,000 square feet of non-residential uses such as office, retail, and restaurants.</t>
  </si>
  <si>
    <t>Dunlora Village</t>
  </si>
  <si>
    <t>SUB202000223
SDP202300061
SDP202400022
SUB202400062
SDP202400067</t>
  </si>
  <si>
    <t>Preliminary plat approved for 293 dwelling units (single-family detached and attached). Final site plan SDP2024-67 under review for 137 units for Phase 2.</t>
  </si>
  <si>
    <t>Rio Commons</t>
  </si>
  <si>
    <t>SDP202400034</t>
  </si>
  <si>
    <t>Initial site plan approved for 43 single-family attached dwelling units as a bonus level cluster development on 7.17 total acres.</t>
  </si>
  <si>
    <t>Homini Hills</t>
  </si>
  <si>
    <t>SUB202300123</t>
  </si>
  <si>
    <t>Final plat under review for 5 single-family detached dwelling units.</t>
  </si>
  <si>
    <t>ZMA202300001</t>
  </si>
  <si>
    <t>Request for up to 165 dwelling units (multifamily, condos) and a maximum of 10,000 sq ft of non-residential uses (retail, office, recreation).</t>
  </si>
  <si>
    <t>Pen Place</t>
  </si>
  <si>
    <t>SDP202300059
SUB202400121</t>
  </si>
  <si>
    <t>Preliminary plat under review for 15 single-family attached units.</t>
  </si>
  <si>
    <t>Belvedere Ph IV</t>
  </si>
  <si>
    <t>SUB202300118</t>
  </si>
  <si>
    <t>Preliminary subdivision plat approved for a bonus level cluster development with 323 total new lots, including single-family detached lots and attached single-family lots (townhouses). Subdivision will be served by new internal public roads and public water and sewer utilities.</t>
  </si>
  <si>
    <t>535 Rio Road</t>
  </si>
  <si>
    <t>SDP202500025</t>
  </si>
  <si>
    <t>Initial site plan under review for 17 single-family attached units.</t>
  </si>
  <si>
    <t>480 Rio Road E</t>
  </si>
  <si>
    <t>ZMA202500002</t>
  </si>
  <si>
    <t>Rezoning request for up to 75 dwelling units (multifamily).</t>
  </si>
  <si>
    <t>Rolkin Road Multifamily</t>
  </si>
  <si>
    <t>ZMA202200009</t>
  </si>
  <si>
    <t>Request for up to 60 dwelling units (multifamily) and a maximum of 2,000 sq ft of non-residential uses by amending application and proffers associated with ZMA199800020.</t>
  </si>
  <si>
    <t>South Pantops Townhomes</t>
  </si>
  <si>
    <t>SDP202300068</t>
  </si>
  <si>
    <t>Initial site plan approved for 68 attached multi-family units.</t>
  </si>
  <si>
    <t>River Heights</t>
  </si>
  <si>
    <t>SUB202300012</t>
  </si>
  <si>
    <t>Preliminary plat approved for 13 single-family attached dwelling units.</t>
  </si>
  <si>
    <t>2000 Marchant</t>
  </si>
  <si>
    <t>SDP202100078
SDP202200036</t>
  </si>
  <si>
    <t>Final site plan under review for 13 dwelling units (multifamily, ADU) and approx an additional 2,500 sq ft of non-residential uses (flex/R+D/light industrial) for makerspaces.</t>
  </si>
  <si>
    <t>Sieg</t>
  </si>
  <si>
    <t>ZMA202200002</t>
  </si>
  <si>
    <t>Red Hill</t>
  </si>
  <si>
    <t xml:space="preserve">Request for up to 1,365 dwelling units (single-family detached, single-family attached, multifamily, ADUs) and up to 350,000 sq ft of non-residential uses (retail, office, hotel, light industrial/flex/R+D). </t>
  </si>
  <si>
    <t>Albemarle Business Campus Amendment</t>
  </si>
  <si>
    <t>ZMA202300018</t>
  </si>
  <si>
    <t>Scottsville and Samuel Miller</t>
  </si>
  <si>
    <t>Request to amend the Code of Development and the application plan associated with ZMA201900003 and ZMA202100014 to include parking structures as a permitted use; to revise the minimum non-residential square footage to 4,000 square feet; to revise the maximum number of residential units to 240; to revise the maximum gross density to 34 units per acre; and to revise building height and setback requirements.</t>
  </si>
  <si>
    <t>Skyline Ridge</t>
  </si>
  <si>
    <t>SDP202200039
SDP202400007</t>
  </si>
  <si>
    <t>Jack Jouett</t>
  </si>
  <si>
    <t>Initial site plan approved. Final site plan under review for 96 multifamily dwelling units.</t>
  </si>
  <si>
    <t>Creekside V Ph I and II</t>
  </si>
  <si>
    <t>SUB202400093
SUB202400094
SUB202400095</t>
  </si>
  <si>
    <t>Brownsville</t>
  </si>
  <si>
    <t>Three two lot subdivision plats (SUB2024-93, 94, and 95) under review for 6 total lots for Creekside Ph I and II.</t>
  </si>
  <si>
    <t>Slabtown Meadow</t>
  </si>
  <si>
    <t>SUB202000190</t>
  </si>
  <si>
    <t xml:space="preserve">Brownsville  </t>
  </si>
  <si>
    <t>Preliminary plat under review for 7 single-family detached dwelling units.</t>
  </si>
  <si>
    <t>Oak Bluff</t>
  </si>
  <si>
    <t>ZMA202300002</t>
  </si>
  <si>
    <t>Crozet and Brownsville</t>
  </si>
  <si>
    <t>Request for up to 134 dwelling units (single-family detached and single-family attached).</t>
  </si>
  <si>
    <t>Montgomery Ridge Ph 4</t>
  </si>
  <si>
    <t>SUB202200178
SUB202500053</t>
  </si>
  <si>
    <t>Preliminary plat approved for 14 single-family detached dwelling units. Final plat under review for 14 lots.</t>
  </si>
  <si>
    <t>North Pointe Amendment</t>
  </si>
  <si>
    <t>ZMA202300007</t>
  </si>
  <si>
    <t>Request to amend special use permit conditions (SP200200072) for North Pointe to increase the maximum number of residential units from 893 to 1,548, which includes a mix of multifamily, single family, and townhouse units. Revision, or elimination, of other special use permit conditions is also proposed. The amendment affects 145 acres, total acreage for the Planned Development is approx. 269 acres.</t>
  </si>
  <si>
    <t>Brookhill ZMA Amendment</t>
  </si>
  <si>
    <t>ZMA202400008</t>
  </si>
  <si>
    <t>Request to amend the previously approved code of development (ZMA201500007/ZMA201800011) associated with the Brookhill development to increase the total number of residential unit from 1,550 to 1,850 (300 additional units total in the town center area).</t>
  </si>
  <si>
    <t>Rural Area</t>
  </si>
  <si>
    <t>Beaver Hill Manufactured Home Park</t>
  </si>
  <si>
    <t>SP202400021
ZMA202400007</t>
  </si>
  <si>
    <t>A request for a special use permit under section 18-15.2.2.14 for a manufactured home park on a 49.38-acre parcel. The property is currently a non-conforming manufactured home park with 47 units. The proposal seeks to bring the property into conformance and to add a leasing office and 53 additional units for a total of 100 manufactured homes at a gross density of 4.17 units/acre. Associated with the request are several special exceptions to the manufactured home park regulations outlined in Section 18-5.3 and an ACSA jurisdictional area amendment to extend the water and sewer service to the proposed units.</t>
  </si>
  <si>
    <t>Approved</t>
  </si>
  <si>
    <t>Appvd Sq Ft</t>
  </si>
  <si>
    <t>Built Sq Ft</t>
  </si>
  <si>
    <t>Appvd Unbuilt</t>
  </si>
  <si>
    <t>ZMA200100007</t>
  </si>
  <si>
    <t>Up to 800 dwelling units (single-family attached and multifamily) and 1.19 million sq ft of non-residential uses (retail, office, hotel) approved with ZMA. Initial site plan for 112 multifamily units is approved (SDP2021-89). Rezoning ZMA2023-16 approved for amendment of Code of Development to allow motor vehicle sales as a use by-right. Special use permit SP2023-19 approved for outdoor storage, display, and/or sales of vehicles within the Entrance Corridor.</t>
  </si>
  <si>
    <t>ZMA200300008</t>
  </si>
  <si>
    <t>Up to 8 dwelling units and 9,600 sq ft of non-residential uses approved with ZMA. Initial site plan SDP2022-65 under review for a mixed used building withapproximately 1,872 square feet for auto warehousing/storage uses, 2,080 square feet for office uses, and 2 dwelling units</t>
  </si>
  <si>
    <t>Albrecht Place</t>
  </si>
  <si>
    <t>ZMA201100010</t>
  </si>
  <si>
    <t>Up to 40,100 sq ft of non-residential uses (office, light industrial) approved. No dwelling units.</t>
  </si>
  <si>
    <t>Rio Road W</t>
  </si>
  <si>
    <t>ZMA201800013</t>
  </si>
  <si>
    <t>Up to 112 multifamily dwelling units and 601,500 sq feet of non-residential uses (retail, office, flex, R+D, light industrial) approved with ZMA. Final site plan SDP2023-38 under review for 86 multifamily dwelling units and approx 94,212 sq ft self-storage building.</t>
  </si>
  <si>
    <t>ZMA202000011</t>
  </si>
  <si>
    <t>Up to 140 multifamily dwelling units and 40,000 sq ft of non-residential uses (retail, office, flex, R+D, light industrial) approved with ZMA. Final site plan SDP2022-46 under review for 80 dwelling units for Phase 1; three phases expected.</t>
  </si>
  <si>
    <t>Berkmar Self Storage and Hotel</t>
  </si>
  <si>
    <t>SDP202200062
ZMA201600009</t>
  </si>
  <si>
    <t>Final site plan approved for 105,000 sq ft self-storage building and 92 room hotel.</t>
  </si>
  <si>
    <t>Discount Tire</t>
  </si>
  <si>
    <t>SDP202100084</t>
  </si>
  <si>
    <t>Final site plan approved for approx 7,680 sq ft tire sales store.</t>
  </si>
  <si>
    <t>Flow Hyundai</t>
  </si>
  <si>
    <t>SDP202400052
SDP202300066
SP202300021</t>
  </si>
  <si>
    <t>Final site plan under review for auto dealership with service bays (approx. 38,135 sq ft total) and an approx 1,400 sq ft car wash. Associated special use permit SP2023-21 to establish outdoor storage, display and sales of vehicles.</t>
  </si>
  <si>
    <t>SP202400015</t>
  </si>
  <si>
    <t>Approved SP to allow R-15 residential use on a C-1 commercial parcel to construct an approx 7,880 sq ft mixed use building. The ground level is proposed for a commercial use while the three stories above would contain 15 units for a density of 15 dwelling units per acre. Associated with this request are two special exception applications. The first is in accordance with Section 4.20 (a)(4) to reduce the 15 foot stepback requirement to 0 feet under Section 4.20. The second is in accordance with Section 21.7 (c) to allow disturbance in the required 20 foot use buffer under Section 21.7.</t>
  </si>
  <si>
    <t>Carters Machinery</t>
  </si>
  <si>
    <t>SP202400020</t>
  </si>
  <si>
    <t>Approved special use permit for outdoor storage, display and sales serving or associated with a permitted use in accordance with Section 30.6.3.a.2(b) of the Zoning Ordinance on approximately 4.37 acres. No dwelling units proposed.</t>
  </si>
  <si>
    <t>Up to 775 dwelling units (single-family detached, single-family attached, and multifamily) and 110,000 sq ft of non-residential uses (retail, office, recreation) approved with ZMA.</t>
  </si>
  <si>
    <t>Community Christian Academy Modulars</t>
  </si>
  <si>
    <t>SP202400016
SDP202400053</t>
  </si>
  <si>
    <t xml:space="preserve">Approved special use permit amendment under Section 18-14.2.2 to amend SP202300002 to add modular buildings to the site. Major site plan amendment SDP2024-53 under review for approx 5,520 sq ft modular building. No proposed changes to the maximum approved enrollment of 150 students or other changes to existing buildings, parking areas, or the site. </t>
  </si>
  <si>
    <t>Home Depot at Fashion Sq</t>
  </si>
  <si>
    <t>SDP202300070
SDP202300025</t>
  </si>
  <si>
    <t>Final site plan approved to replace Sears building at northern end of Fashion Square Mall with a 134,262 square foot commercial building (Home Depot), including a 25,475 square foot garden center. Approved special use permit SP2023-7 for outdoor storage and display.</t>
  </si>
  <si>
    <t>Our Lady of Peace Amendment</t>
  </si>
  <si>
    <t>SP202400009
SDP202400072</t>
  </si>
  <si>
    <t>Approved amendment to previously approved Special Use Permit SP199700042 for an expansion of the existing assisted living facility, on two parcels of approximately 12.51 acres and 6.95 acres, in the designated Residential section of the Branchlands Planned Unit Development. Approved for two special exceptions to 1) permit minor changes to yard requirements (18-8.5.5.3(A)1) in a planned development and 2) permit changes to the arrangement of buildings and uses shown on the plan (18-8.5.5.3(A)2) of a planned development. Site plan SDP2024-72 under review for new assisted living facility.</t>
  </si>
  <si>
    <t>City Church Multiuse Space Addition</t>
  </si>
  <si>
    <t>SP202400012</t>
  </si>
  <si>
    <t>Approved amendment to existing special use permit, SP202200012, to allow a 13,100 square foot building, with additional office space, towards the rear of the parcel, along with a parking lot expansion of up to 106 additional parking spaces.</t>
  </si>
  <si>
    <t xml:space="preserve">Cascadia </t>
  </si>
  <si>
    <t>ZMA200200004</t>
  </si>
  <si>
    <t>Up to 330 dwelling units and 20,000 sq ft of non-residential uses (retail, office, light warehousing) approved with ZMA. All residential has been completed.</t>
  </si>
  <si>
    <t xml:space="preserve">Avemore </t>
  </si>
  <si>
    <t>ZMA200000010</t>
  </si>
  <si>
    <t>Up to 406 dwelling units and 20,000 sq ft of non-residential uses (retail, office) approved with ZMA. All residential has been completed.</t>
  </si>
  <si>
    <t>ZMA200100015</t>
  </si>
  <si>
    <t>Up to 250 multifamily dwelling units and approx 815,000 sq ft of non-residential uses (retail, office) and hospital approved with ZMA. Completed buildings include Martha Jefferson Hospital and a variety of offices. Multifamily buildings are completed. Major site plan amendment SDP2023-58 approved for  a new one-story 13,250 square foot daycare building, a new 11,600 square foot playground and 17 new parking spaces.</t>
  </si>
  <si>
    <t>Martha Jefferson Health Services</t>
  </si>
  <si>
    <t>SDP202300058</t>
  </si>
  <si>
    <t>Major site plan amendment SDP2023-58 under review for a new one-story 13,250 square foot daycare building, a new 11,600 square foot playground and 17 new parking spaces.</t>
  </si>
  <si>
    <t>Luxor Commercial</t>
  </si>
  <si>
    <t>ZMA200400012</t>
  </si>
  <si>
    <t>Up to about 60,000 sq ft of non-residential (retail, office) approved with ZMA. No dwelling units.</t>
  </si>
  <si>
    <t>Pantops Park</t>
  </si>
  <si>
    <t>ZMA200500008</t>
  </si>
  <si>
    <t>Up to about 87,000 sq ft of non-residential (retail, office, hotel) approved with ZMA. No dwelling units.</t>
  </si>
  <si>
    <t>Peter Jefferson Overlook</t>
  </si>
  <si>
    <t>ZMA201000010</t>
  </si>
  <si>
    <t>Up to about 33,000 sq ft of non-residential (office) approved with ZMA. No dwelling units.</t>
  </si>
  <si>
    <t>Hansen Road Office</t>
  </si>
  <si>
    <t>ZMA201800002</t>
  </si>
  <si>
    <t>Up to about 25,000 sq ft of non-residential (office) approved with ZMA. No dwelling units.</t>
  </si>
  <si>
    <t xml:space="preserve">Hampton Inn Pantops </t>
  </si>
  <si>
    <t>ZMA201800005</t>
  </si>
  <si>
    <t>109 room hotel approved with ZMA (which amended a previous ZMA that allowed retail/office uses). No dwelling units.</t>
  </si>
  <si>
    <t>Overlook Hotel</t>
  </si>
  <si>
    <t>ZMA202000013
SDP202400050</t>
  </si>
  <si>
    <t>122 room hotel approved with ZMA (which amended a previous ZMA that allowed retail/office uses). No dwelling units. Initial site planapproved for a 122 room hotel. Other proposed site improvements include parking, landscaping, and utilities.</t>
  </si>
  <si>
    <t>Towneplace at Pantops</t>
  </si>
  <si>
    <t>SDP202200045</t>
  </si>
  <si>
    <t>Final site plan approved for 120 room hotel.</t>
  </si>
  <si>
    <t>Flow Auto Car Wash</t>
  </si>
  <si>
    <t>SDP202300063</t>
  </si>
  <si>
    <t>Minor site plan amendment approved for new approx 1,240 sq ft car wash.</t>
  </si>
  <si>
    <t>Cornerstone Community Church</t>
  </si>
  <si>
    <t>ZMA202300004
SDP202400047
SDP202500022</t>
  </si>
  <si>
    <t>Approved rezoning from R1 Residential to C1 Commercial. Final site plan under review for proposed use of existing buildings for religious assembly, offices, and daycare. Site improvements include additional parking and landscaping.</t>
  </si>
  <si>
    <t>Kia Auto Dealership</t>
  </si>
  <si>
    <t>SDP202400012</t>
  </si>
  <si>
    <t xml:space="preserve">Approved major site plan amendment to redevelop the subject parcel for an automobile sales and service use. Plan calls for demolishing a portion of the existing dealership building, and rebuilding a new 2-story building measuring 6,700 sq.ft. Once completed, a total of 12,470 sq.ft. of buildings will exist on site for automobile sales and service. The site plan also proposes changes to the internal parking lot layout, as well as landscaping and other utilities. </t>
  </si>
  <si>
    <t>Spring Hill Village</t>
  </si>
  <si>
    <t>ZMA201300017</t>
  </si>
  <si>
    <t>Up to 100 dwelling units (single-family attached) and 60,000 sq ft of non-residential uses (retail, office, light industrial, hotel) approved with ZMA. Residential nearly completed.</t>
  </si>
  <si>
    <t>Fifth Street Station</t>
  </si>
  <si>
    <t>ZMA200900001</t>
  </si>
  <si>
    <t>Up to 470,000 sq ft of non-residential uses (retail) approved with ZMA. No dwelling units. Development is mostly completed.</t>
  </si>
  <si>
    <t>Mill Creek Industrial Lot 11</t>
  </si>
  <si>
    <t>SP202300003
SDP202400015</t>
  </si>
  <si>
    <t>Approved special use permit to allow an independent office within an industrial use. Site plan SDP2024-15 under review for one building with 8,230 sq ft of warehouse space and 10,610 sq ft of office space.</t>
  </si>
  <si>
    <t>Marchant Street Office</t>
  </si>
  <si>
    <t>SDP202300024</t>
  </si>
  <si>
    <t>Final site plan approved for 2,706 sq ft contractor's office.</t>
  </si>
  <si>
    <t>Kappa Sigma International Headquarters</t>
  </si>
  <si>
    <t>SP202300018
SDP202500004</t>
  </si>
  <si>
    <t>Approved amendment to special use permit SP2006-21 in accordance with Sections 13.2.2.2 and 5.1.02 of the Zoning Ordinance for a fraternal club. The proposal includes the relocation of an approved future building site from the middle of the property adjacent to the parking lot to be north of the existing building, parallel with the northern property line. Site plan amendment SDP2025-4 proposes the addition of an eastern wing to the main Kappa Sigma International Headquarters Building and the construction of an additional building at the rear of the property.</t>
  </si>
  <si>
    <t>Charlottesville Community Church</t>
  </si>
  <si>
    <t>SP202400018</t>
  </si>
  <si>
    <t>Approved special use permit for a religious assembly use per section 13.2.2.10 of the Zoning Ordinance. The proposed building is up to 55,000 square feet.</t>
  </si>
  <si>
    <t>Albemarle Business Campus</t>
  </si>
  <si>
    <t>ZMA201900003
ZMA202100014</t>
  </si>
  <si>
    <t>Scottsville
Samuel Miller</t>
  </si>
  <si>
    <t>Up to 128 dwelling units (single-family attached and multifamily) and 426,000 sq ft of non-residential uses (retail, office, light industrial/R+D/flex, hotel) approved with ZMA. Final site plan (SDP2021-65) approved for 128 multifamily units. A self-storage facility has been completed.</t>
  </si>
  <si>
    <t>Southwood Phase 2</t>
  </si>
  <si>
    <t xml:space="preserve">Up to 1,000 dwelling units (single-family detached, single-family attached, multifamily, condos, ADUs) and 60,000 sq ft of non-residential uses (retail, office, light industrial/R+D/flex) approved with ZMA. </t>
  </si>
  <si>
    <t>Southwood Phase 1</t>
  </si>
  <si>
    <t>Up to 450 dwelling units (single-family detached, single-family attached, multifamily, condos, ADUs) and 50,000 sq ft of non-residential uses (retail, office, light industrial/R+D/flex) approved with ZMA. Units are under construction. Expected residential buildout is 335 units.</t>
  </si>
  <si>
    <t>Fifth Street Landing Self Storage</t>
  </si>
  <si>
    <t>SDP202300026</t>
  </si>
  <si>
    <t>Major site plan amendment approved for approx 100,000 sq ft self-storage facility behind existing commercial area at Fifth St Landing.</t>
  </si>
  <si>
    <t>Fontaine Ave Research Park Expansion</t>
  </si>
  <si>
    <t>ZMA200700013</t>
  </si>
  <si>
    <t>Up to 310,000 sq ft of non-residential uses (retail, office, light industrial/flex/R+D, hospital/medical) approved with ZMA (in addition to the 565,000 sq ft approved with the original Fontaine Research Park ZMA, for a total of 875,000 sq ft). Initial site plan (SDP2023-55) under review for parking garage and approx. 20,000 square foot Energy and Utility Plant.</t>
  </si>
  <si>
    <t>Fontaine Energy Building and Parking Garage</t>
  </si>
  <si>
    <t>SDP202300055</t>
  </si>
  <si>
    <t>Initial site plan approved for a parking garage adjacent to Fontaine Avenue Extended and an approximately 20,000 square foot Energy and Utility Plant. Site is part of Fontaine Research Park (ZMA2007-13).</t>
  </si>
  <si>
    <t>Morey Creek Office Park</t>
  </si>
  <si>
    <t>ZMA201000003
SDP201200060</t>
  </si>
  <si>
    <t>Up to 100,000 sq ft of non-residential uses (retail, office, light industrial/R+D/flex, hotel) approved with ZMA. Final site plan SDP2012-60 approved for 100,000 sq ft of office uses.</t>
  </si>
  <si>
    <t>Birdwood Mansion Renovations</t>
  </si>
  <si>
    <t>ZMA201800014
SDP202300011
SDP202300040
SDP202400060</t>
  </si>
  <si>
    <t>Approved ZMA allows for renovation of the Birdwood Mansion, dependencies, and grounds for use as a special events venue that includes overnight lodging. Final site plan SDP2023-40 approved for  rehab of Birdwood Mansion and a mansion addition, restoration of landscaping, tent lawns, additional parking, and associated utility improvements for a special events venue and lodging. Minor amendment SDP2024-60 under review to add a pool and poolhouse.</t>
  </si>
  <si>
    <t>Camp Holiday Trails</t>
  </si>
  <si>
    <t>SDP202300016</t>
  </si>
  <si>
    <t>Major site plan amendment approved to replace existing medical building with new 5,000 sq ft medical building for Camp Holiday Trails campers and to expand existing dining hall by 600 sq ft.</t>
  </si>
  <si>
    <t>Charlottesville Climbing Gym</t>
  </si>
  <si>
    <t>SP202300016</t>
  </si>
  <si>
    <t xml:space="preserve">Approved special use permit under Section 18-23.2.2 (14) for an indoor athletic facility. Request to amend an existing special use permit (SP201200001) for an indoor climbing gym. The proposal includes an expansion of the existing building from 2,000 square feet to 8,500 square feet for climbing, bouldering, strength and fitness, yoga space, kids zone, retail space, locker rooms, storage and a group fitness room. </t>
  </si>
  <si>
    <t>Hollymead Town Center (Areas A1, A2, and C)</t>
  </si>
  <si>
    <t>ZMA200700001
ZMA201700005</t>
  </si>
  <si>
    <t>Approx half of the non-residential sq ft approved for Hollymead is remaining (including the NMD and PDSC areas). Permitted uses included office, retail, hotel, flex/light industrial.</t>
  </si>
  <si>
    <t>Up to 893 dwelling units (single-family detached, single-family attached, multifamily) and approx 925,000 sq ft of non-residential uses (retail, office) approved with ZMA. Initial site plan under review to construct an approximately 2,228 square foot restaurant with a drive through window and approximately 28 parking spaces. Request per SP2023-9 to amend special use permit conditions (SP2002-72) for North Pointe to increase the maximum number of residential units from 893 to 1,548, and the revision, or elimination, of other special use permit conditions is also proposed. The amendment affects 145 acres, total acreage for the Planned Development is approx. 269 acres.</t>
  </si>
  <si>
    <t>ZMA200500003
ZMA202100016</t>
  </si>
  <si>
    <t>Up to 3,700,000 sq ft of non-residential uses approved per ZMA2005-3, SP2008-62, SP2008-63, and SP2008-64. Non-residential uses include office, flex/industrial, light industrial, hotel, supporting commercial, labs, data centers, and Planned Industrial District Category 2 uses. Approved rezoning (ZMA2021-16) for up to 1,400 dwelling units.</t>
  </si>
  <si>
    <t>Up to 1,550 dwelling units (single-family detached, single-family attached, multifamily, ADUs) and 130,000 sq ft of non-residential uses (retail, office, hotel, light industrial/flex) approved with ZMA. Final site plan SDP2023-21 under review for mixed-use Town Center area.</t>
  </si>
  <si>
    <t>Forest Lakes PDSC</t>
  </si>
  <si>
    <t>ZMA202000009
SDP202300020</t>
  </si>
  <si>
    <t>Final site plan under review (SDP2023-20) for approx 105,000 sq ft self-storage building in accordance with ZMA2020-9.</t>
  </si>
  <si>
    <t>4102 Dickerson Rd</t>
  </si>
  <si>
    <t>ZMA20300011</t>
  </si>
  <si>
    <t>Approved rezoning for 2.22 acre property to rezone to Light Industrial from Rural Area for a contractor business with shop, warehouse, and office space. Contractor business would primarily use existing building on property with potential to add new 2,500 sq ft warehouse.</t>
  </si>
  <si>
    <t>Crozet Self Storage</t>
  </si>
  <si>
    <t>SDP202200007</t>
  </si>
  <si>
    <t>Approved final site plan for approx 101,722 sq ft self-storage facility.</t>
  </si>
  <si>
    <t>Three Notch'd Center</t>
  </si>
  <si>
    <t>ZMA200700006
SDP202400036</t>
  </si>
  <si>
    <t>Up to approx 40,500 sq ft of non-residential uses (retail, office) approved with ZMA. A car wash has been completed. Major site plan amendment SDP2024-36 approved for new two story building (about 5,500 sq ft for offices and 16,500 sq ft for commercial/retail) fronting along Route 240 along with associated parking lots and travelways.</t>
  </si>
  <si>
    <t>Barnes Lumber Ph1 (total future sq ft unknown - no maximum approved)</t>
  </si>
  <si>
    <t>Up to 2,200 dwelling units (single-family detached, single-family attached, multifamily, ADUs) and 250,000 sq ft of non-residential uses (retail, office, flex/R+D, hotel) approved with ZMA. Expected buildout is approx 1,200 units. Prelim plat SUB2023-18 under review for 57 units in Blocks 24, 25, 33, 34. Final plat SUB2023-28 under review for 24 units in Block 10. Apartments and commercial under construction in Block 1. Townhouses under construction in Block 7. Units under construction in Block 32.</t>
  </si>
  <si>
    <t>Wickham Pond Ph II</t>
  </si>
  <si>
    <t>Crozet Park</t>
  </si>
  <si>
    <t>SP202000016
SDP202400021</t>
  </si>
  <si>
    <t>Expansion of existing community center at Crozet Park with a fitness center and a pool expansion, along with additional parking spaces and pedestrian connections approved with SP. Final site plan SDP2024-21 under review.</t>
  </si>
  <si>
    <t>Montclair/White Gate</t>
  </si>
  <si>
    <t>ZMA202000012</t>
  </si>
  <si>
    <t>Approved rezoning for up to 122 dwelling units (single-family detached, single-family attached, multifamily, multiplexes) and 16,500 sq ft of non-residential uses (retail, office, hotel).</t>
  </si>
  <si>
    <t>NGIC</t>
  </si>
  <si>
    <t>ZMA200700003</t>
  </si>
  <si>
    <t>Rivanna Station Futures</t>
  </si>
  <si>
    <t>ZMA202400002
SP202400014</t>
  </si>
  <si>
    <t>Approved rezoning for a total of approximately 172 acres from Rural Area and Planned Residential Development to LI, Light Industrial which allows industrial, office, and limited commercial uses. Approved special use permit to allow office use in accord with Chapter 18, Section 26.2(a) Independent offices; within structure not established or not vested until after April 3, 2014.</t>
  </si>
  <si>
    <t>Hunter's Way - Warehousing</t>
  </si>
  <si>
    <t>SDP202300004
SDP202400009</t>
  </si>
  <si>
    <t xml:space="preserve">Initial site plan approved. Final site plan SDP2024-9 under review for up to 38,000 sq ft of warehousing use. Existing uses on site are mixed commercial and light industrial. In accordance with SP199900068 and SP200100001. </t>
  </si>
  <si>
    <t>Hunter's Way - Coffee Shop</t>
  </si>
  <si>
    <t>SDP201800040</t>
  </si>
  <si>
    <t>Major site plan amendment approved for new drive-thru coffee shop and two story retail building. In accordance with SP201900003. Existing vehicle repair shop to remain.</t>
  </si>
  <si>
    <t>Field School</t>
  </si>
  <si>
    <t>SP202100011
SDP202400019</t>
  </si>
  <si>
    <t>SP for the Field School (private school) allows enrollment of up 150 students and up to 30,000 sq ft total max building footprint (12,000 sq ft for any single building footprint). Initial site plan SDP2024-19 under review which includes a new entrance, travelway, parking lot, academic buildings, and athletic fields.</t>
  </si>
  <si>
    <t>Woodridge Solar</t>
  </si>
  <si>
    <t>SDP202500032
SDP202500018
SP202200014</t>
  </si>
  <si>
    <t>New electrical substation for transmission of power generated by the solar energy system per SP2022-14; solar-energy electrical generation facility, with photovoltaic panels and related equipment on property acreage of approximately 2,260 acres with approximately 650 acres used for panels per SP2022-15. Final site plan SDP2025-18 under review for Phase 1 (substation and access drive). Final site plan SDP2025-32 under review for Phase 2 (solar farm).</t>
  </si>
  <si>
    <t>Colina Farm</t>
  </si>
  <si>
    <t>SDP202300037
SP202100004
SP201100016</t>
  </si>
  <si>
    <t xml:space="preserve">Initial site plan approved for a 7,695 square foot special events building, a new entrance onto S.R. 729 (Milton Road), a new gravel travelway, and a new gravel parking area with 140 proposed parking spaces. In accordance with special use permits SP201100016 and SP202100004. </t>
  </si>
  <si>
    <t>Midway Solar</t>
  </si>
  <si>
    <t>SP202100001</t>
  </si>
  <si>
    <t>Solar-energy electrical generation facility including an approximately 8 megawatt photovoltaic system and 4 megawatt battery energy storage system occupying approximately 80 acres.</t>
  </si>
  <si>
    <t>Rivanna Solar</t>
  </si>
  <si>
    <t>SP201900010</t>
  </si>
  <si>
    <t>Amended SP201700018 to extend expiration time by three years for approved solar-energy electrical generation facility, with solar panels occupying approximately 90 acres on a 149-acre parcel.</t>
  </si>
  <si>
    <t>Ivy Landfill Solar Facilities</t>
  </si>
  <si>
    <t>SP202100006
SDP202400041</t>
  </si>
  <si>
    <t>Solar-energy electrical generation facility, with solar panels occupying approximately 15 acres at the Ivy Solid Waste and Recycling Center. Initial site plan SDP2024-41 approved for solar panels on approximately 13 acres surrounded by new 7' chainlink fence to the north of the Center.</t>
  </si>
  <si>
    <t>Reventon Farms Boarding Camp</t>
  </si>
  <si>
    <t>SP202300004 
SP202300005</t>
  </si>
  <si>
    <t>Approved special use permit to allow up to 250 cabins in total (approx 200 located in Albemarle) with outdoor amenities including but not limited to educational spaces for arts/crafts/ cooking, fitness/wellness facilities, playgrounds, horseback riding, ropes course, hiking, cycling and water based recreational facilities. Facilities for dining and provisions are proposed. (This project straddles the Albemarle/Fluvanna County line with improvements in both localities; applicant is pursuing approvals in Fluvanna County concurrently.) Approval allows boat docks, boat liveries and water related activities within the floodplain (floodplain solely in Albemarle).</t>
  </si>
  <si>
    <t>High School Center II</t>
  </si>
  <si>
    <t>SPD202400016</t>
  </si>
  <si>
    <t>Final site plan under review for High School Center II. Center II will host approximately up to 400 students per day with classrooms, labs, and studio spaces.</t>
  </si>
  <si>
    <t>Service Dogs of VA</t>
  </si>
  <si>
    <t>SP202300011
SP202300013
SDP202400069</t>
  </si>
  <si>
    <t>Approved special use permit under Section 18-10.2.2 (5) for a private school dedicated to training service dogs and their recipients, and under Section 18-10.2.2 (17) for dog kennels needed to house the dogs in advanced training. Initial site plan SDP2024-69 under review Phase 1 for dog kennel (max 20 dogs), training school facility and care taker house (about 12,670 sq ft) with associated parking, and dog pool area. Phase 2 will be for the lower site.</t>
  </si>
  <si>
    <t>Rivanna Medical</t>
  </si>
  <si>
    <t>SDP202300033</t>
  </si>
  <si>
    <t xml:space="preserve">Major site plan amendment approved for approx 5,760 sq ft building addition and associated improvements to an existing medical research and manufacturing building.  </t>
  </si>
  <si>
    <t>ArborLife</t>
  </si>
  <si>
    <t>SDP202400044
SP202300006</t>
  </si>
  <si>
    <t>Initial site plan approved for a landscape contractor on a 4.02 acre lot in the Rural Areas in accordance with SP2023-6. The site has an existing building and proposes parking, and storage areas to house equipment utilized in the arboriculture industry as well as have on site storage area for wood chips, mulch, and larger wood material.</t>
  </si>
  <si>
    <t>Piedmont Grounds Landscape Contractor</t>
  </si>
  <si>
    <t>SP202400006</t>
  </si>
  <si>
    <t xml:space="preserve">Approved special use permit under Section 18-10.2.2 for a landscape contractor on a 3.13 acre lot in the Rural Areas. The proposal includes the construction of a storage building with an office and parking area to house equipment and materials associated with the proposed landscape contracting business. </t>
  </si>
  <si>
    <t>Crown Orchard Solar</t>
  </si>
  <si>
    <t>SP202400008</t>
  </si>
  <si>
    <t>Approved special use permit for solar energy facility of approximately 1.5 acres on a 346 acre property to provide energy to an existing orchard operation and cold storage facility. No new dwelling units proposed.</t>
  </si>
  <si>
    <t>Buck Island Solar</t>
  </si>
  <si>
    <t>SP202300023</t>
  </si>
  <si>
    <t>Approved special use permit per 10.2.2.58 for solar-energy electrical generation facility, with solar panels occupying approximately 20 acres. Initial site plan SDP2025-36 under review.</t>
  </si>
  <si>
    <t>TOTAL APPROVED/BUILT</t>
  </si>
  <si>
    <t>Under rev Sq Ft</t>
  </si>
  <si>
    <t>Daly's Auto Repair</t>
  </si>
  <si>
    <t>SDP202300006</t>
  </si>
  <si>
    <t>Amend site plan to construct new 5,000 sq ft auto repair facility. Existing uses include office, retail, warehouse building.</t>
  </si>
  <si>
    <t>1193 Seminole Trail</t>
  </si>
  <si>
    <t>Avon Court Industrial</t>
  </si>
  <si>
    <t>SDP202300047
SDP202200027</t>
  </si>
  <si>
    <t>Final site plan under review for 79,000 sq ft of non-residential uses (light industrial/flex/R+D) which will include approx 4,600 sq ft of subordinate retail uses.</t>
  </si>
  <si>
    <t xml:space="preserve">2000 Marchant </t>
  </si>
  <si>
    <t>SDP202200036</t>
  </si>
  <si>
    <t>Afton Scientific Center II</t>
  </si>
  <si>
    <t>SDP202300042</t>
  </si>
  <si>
    <t>Major site plan amendment to change existing building use from office to manufacturing and to construct two new buildings totaling approximately  17,672 sq ft to be used for manufacturing, laboratory, office, and storage uses.</t>
  </si>
  <si>
    <t>New Elementary School</t>
  </si>
  <si>
    <t>SDP202400013
SDP202400039</t>
  </si>
  <si>
    <t>Construct new public elementary school on a 15.8 acre parcel. Initial site plan approved. Final site plan under review.</t>
  </si>
  <si>
    <t>Gropen Facility Phase 2</t>
  </si>
  <si>
    <t>SDP202400030</t>
  </si>
  <si>
    <t>Major site plan amendment for proposed heavy equipment and heavy vehicle parking/storage yard. Existing use is sign sale and fabrication.</t>
  </si>
  <si>
    <t>Charlottesville Albemarle Regional Jail</t>
  </si>
  <si>
    <t>SDP202400056</t>
  </si>
  <si>
    <t xml:space="preserve">Major amendment to remove a portion of the existing structure and construct an approximately 22,500 square foot 2-story addition with associated site and parking improvements. </t>
  </si>
  <si>
    <t>Gold Eagle Pool Health Club</t>
  </si>
  <si>
    <t>SDP202200071</t>
  </si>
  <si>
    <t>Initial site plan under review for health spa with pool and gym (approx 6,600 sq ft).</t>
  </si>
  <si>
    <t xml:space="preserve">UVA Community Credit Union </t>
  </si>
  <si>
    <t>SDP202400035</t>
  </si>
  <si>
    <t xml:space="preserve">Major amendment to remove the existing approximately 42,000 square foot building and construct an approximately 41,000 square foot credit union building. </t>
  </si>
  <si>
    <t>Chattanoga Colonnade Dr</t>
  </si>
  <si>
    <t>SDP201900042</t>
  </si>
  <si>
    <t>Initial site plan approved for 11,600 sq ft medical office building.</t>
  </si>
  <si>
    <t>Airport Road Body Shop</t>
  </si>
  <si>
    <t>ZMA202300009
SP202300010</t>
  </si>
  <si>
    <t>Request to rezone a total of four parcels, including an amendment to remove proffers associated with ZMA200300009 and to rezone portions of the property from R1 to HC. 
Request for a special use permit to allow the operation of an automobile body shop and outdoor storage and display in the Entrance Corridor Overlay District, in accordance with Section 24.2.2.17 of the Zoning Ordinance and with Section 30.6.3(a)2(b) of the Zoning Ordinance.</t>
  </si>
  <si>
    <t>Airport Road Phase 3</t>
  </si>
  <si>
    <t>ZMA202400001</t>
  </si>
  <si>
    <t>Request to rezone a total of approximately 1.05 acres from the R-1 Residential Zoning District, which allows residential uses at densities up to one unit/acre, to the HC Highway Commercial Zoning District, which allows commercial and service uses, as well as residential by special use permit (15 units/ acre). No dwelling units proposed.</t>
  </si>
  <si>
    <t>Hollymead Corner ZMA Amendment</t>
  </si>
  <si>
    <t>ZMA202400003</t>
  </si>
  <si>
    <t>Request to amend the existing Code of Development of ZMA201700005 that applies to the PDMC district to allow for an increase of 40,000 sq.ft. of non-residential square footage, increase the minimum and maximum building heights to 2-5 stories (from a current max of 3 stories), in Block 1 of the Hollymead Town Center. Proposal also proposes to amend the permitted uses in Block 1 and 3 of the Hollymead Town Center to allow for restaurants and hotel uses.</t>
  </si>
  <si>
    <t>Northside Industrial</t>
  </si>
  <si>
    <t>SDP202500029</t>
  </si>
  <si>
    <t>Initial site plan under review for the construction of a 72,000 square foot industrial building and supporting infrastructure.</t>
  </si>
  <si>
    <t>Wakefield Kennel</t>
  </si>
  <si>
    <t>SDP202300029
SDP202400037</t>
  </si>
  <si>
    <t>Approx 12,500 sq ft structure to replace existing structure for commercial dog kennel (dog boarding) per SP2022-27. Initial site plan approved. Final site plan under review.</t>
  </si>
  <si>
    <t>Farmington Country Club Major Site Plan Amendment</t>
  </si>
  <si>
    <t>SDP202300043</t>
  </si>
  <si>
    <t>Major site plan amendment to remove existing tennis courts and fitness building; replace with new tennis courts, pickleball courts, accessory structures, and new fitness building (approx. 11,000 square feet).</t>
  </si>
  <si>
    <t>Monticello Major Amendment</t>
  </si>
  <si>
    <t>SDP202300049</t>
  </si>
  <si>
    <t>Request for a major amendment to the site plan for the Monticello Visitor Center to construct an expansion to the visitor center with a new exhibit pavilion, expand the café and retail area, construct an outdoor classroom pavilion, and reconfigure the parking areas, including adding additional parking spaces. The expanded buildings total approximately 56,909 square feet, an increase of approximately 13,700 square feet.</t>
  </si>
  <si>
    <t>Contractor Operations and Storage Yard</t>
  </si>
  <si>
    <t>SP202300014
ZMA202300013</t>
  </si>
  <si>
    <t>Request for a special use permit for a heavy equipment and heavy vehicle parking and storage yards (Section 26.2) to bring an existing storage yard into compliance. A special use permit in association with ZMA202300013  to adjust boundaries of existing LI Industrial Zoning associated with an existing contractor’s office and storage yard, initially approved with ZMA198100021.
Request to rezone 4.27 acres from Rural Area to Light Industrial and 2.27 acres from Light Industrial to Rural Area within a 461 acre property to amend the boundaries and permitted uses per ZMA1981-21 for the continuation and expansion of a contractor business. Conceptual plan includes new office addition, existing storage and maintenance buildings, and heavy equipment and heavy vehicle storage area.</t>
  </si>
  <si>
    <t>Lobban Garage Major Amendment</t>
  </si>
  <si>
    <t>SDP202400001</t>
  </si>
  <si>
    <t xml:space="preserve">Major site plan amendment proposing a new 7,200sf industrial warehouse building with associated improvements including travelways, stormwater improvements, parking, and landscaping. </t>
  </si>
  <si>
    <t>K9 Hotel</t>
  </si>
  <si>
    <t>SP202400004</t>
  </si>
  <si>
    <t xml:space="preserve">Request for a special use permit under section 10.2.2.17 for a new commercial kennel and associated parking on a 5-acre parcel. The proposed kennel is for a capacity of up to 12 dogs and is approximately 640 square feet with an approximately 1,560 sf outdoor run. Associated with this request is a special exception application in accordance with Section 5.1 (a) to reduce the required setbacks from residential properties under Section 5.1.11. </t>
  </si>
  <si>
    <t>Ivy Solid Waste Baling Facility</t>
  </si>
  <si>
    <t>SDP202400025</t>
  </si>
  <si>
    <t xml:space="preserve">Major site plan amendment to construct an approximately 16,700 square foot footprint baling facility with a gravel loading area at the existing Ivy Material Utilization Center site. </t>
  </si>
  <si>
    <t>Funk Brothers Furniture</t>
  </si>
  <si>
    <t>SP202400017</t>
  </si>
  <si>
    <t>A request for a special use permit for a custom furniture business as a gift, craft, and antique shop under section 18-10.2.2(36) of the Zoning Ordinance. The business will use the existing building on site for their craft shop and storage, and will utilize the existing parking lot on site. Daily operation includes repairing and restoring antiques and hand-making custom furniture.</t>
  </si>
  <si>
    <t>Living Earth School</t>
  </si>
  <si>
    <t>SP202400022</t>
  </si>
  <si>
    <t xml:space="preserve">A request for a special use permit to allow a boarding camp on approximately 287.13 acres  in accordance with Section 18-10.2.2 (20) and Section 18-5.1.05. The requests includes a max of 250 individuals at any given time for year-round activities and special events for up to 12 times per year with a max of up to 500 individuals. The proposed development includes camp facilities, staff residences, camping areas, and a pavilion.  </t>
  </si>
  <si>
    <t>Congregation Beth Israel (CBI) Private School</t>
  </si>
  <si>
    <t>SP202400023</t>
  </si>
  <si>
    <t xml:space="preserve">A request for a special use permit under Section 18-10.2.2 (5) for a private school for the maximum enrollment of 140 students. Associated with this request is a special exception under Section 18-4.12.15 (g) to waive the curb and gutter requirements in parking areas and along travelways. </t>
  </si>
  <si>
    <t>400 Rio Road W Outdoor Storage and Display</t>
  </si>
  <si>
    <t>SP202400025</t>
  </si>
  <si>
    <t>Special use permit request to establish outdoor storage, display, and sales of plumbing materials and equipment visible from the Entrance Corridor Overlay District. No dwelling units proposed.</t>
  </si>
  <si>
    <t>Miller School</t>
  </si>
  <si>
    <t>SDP202500019</t>
  </si>
  <si>
    <t>Initial site plan under review for a new gymnasium and three dorm buildings at the Miller School per SP2022-32 with max enrollment of 500 students.</t>
  </si>
  <si>
    <t>Portico Church</t>
  </si>
  <si>
    <t>SDP202500043</t>
  </si>
  <si>
    <t>Final site plan under review for a new 400-seat church and associated parking.</t>
  </si>
  <si>
    <t>TOTAL UNDER REVIEW</t>
  </si>
  <si>
    <t>Peter Jefferson Place</t>
  </si>
  <si>
    <t>TOTAL Under Review</t>
  </si>
  <si>
    <t>TOTAL Legislative</t>
  </si>
  <si>
    <t>TOTAL By Right</t>
  </si>
  <si>
    <t>TOTAL Approved Pipeline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</si>
</sst>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9" x14ac:knownFonts="1">
    <font>
      <sz val="11"/>
      <color theme="1"/>
      <name val="Calibri"/>
      <family val="2"/>
      <scheme val="minor"/>
    </font>
    <font>
      <sz val="11"/>
      <color rgb="FF5B9BD5"/>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1"/>
      <color rgb="FF000000"/>
      <name val="Calibri"/>
      <family val="2"/>
    </font>
    <font>
      <b/>
      <sz val="11"/>
      <color rgb="FF5B9BD5"/>
      <name val="Calibri"/>
      <family val="2"/>
      <scheme val="minor"/>
    </font>
    <font>
      <sz val="11"/>
      <color rgb="FF000000"/>
      <name val="Calibri"/>
    </font>
    <font>
      <sz val="11"/>
      <color rgb="FFFF0000"/>
      <name val="Calibri"/>
      <family val="2"/>
      <scheme val="minor"/>
    </font>
    <font>
      <sz val="11"/>
      <color rgb="FFD0CECE"/>
      <name val="Calibri"/>
      <family val="2"/>
      <scheme val="minor"/>
    </font>
    <font>
      <i/>
      <sz val="11"/>
      <color theme="1"/>
      <name val="Calibri"/>
      <family val="2"/>
      <scheme val="minor"/>
    </font>
    <font>
      <b/>
      <sz val="11"/>
      <color rgb="FF000000"/>
      <name val="Calibri"/>
    </font>
    <font>
      <sz val="11"/>
      <color rgb="FF000000"/>
      <name val="Calibri"/>
      <charset val="1"/>
    </font>
    <font>
      <sz val="11"/>
      <color rgb="FFAEAAAA"/>
      <name val="Calibri"/>
      <family val="2"/>
      <scheme val="minor"/>
    </font>
    <font>
      <sz val="11"/>
      <color theme="1"/>
      <name val="Calibri"/>
    </font>
    <font>
      <sz val="11"/>
      <color rgb="FF000000"/>
      <name val="Calibri"/>
      <scheme val="minor"/>
    </font>
    <font>
      <sz val="11"/>
      <color theme="2" tint="-9.9978637043366805E-2"/>
      <name val="Calibri"/>
      <family val="2"/>
      <scheme val="minor"/>
    </font>
    <font>
      <b/>
      <sz val="11"/>
      <color rgb="FF5B9BD5"/>
      <name val="Calibri"/>
      <family val="2"/>
    </font>
    <font>
      <b/>
      <sz val="11"/>
      <color rgb="FF000000"/>
      <name val="Calibri"/>
      <family val="2"/>
    </font>
  </fonts>
  <fills count="7">
    <fill>
      <patternFill patternType="none"/>
    </fill>
    <fill>
      <patternFill patternType="gray125"/>
    </fill>
    <fill>
      <patternFill patternType="solid">
        <fgColor rgb="FFE2EFDA"/>
        <bgColor indexed="64"/>
      </patternFill>
    </fill>
    <fill>
      <patternFill patternType="solid">
        <fgColor rgb="FFDDEBF7"/>
        <bgColor indexed="64"/>
      </patternFill>
    </fill>
    <fill>
      <patternFill patternType="solid">
        <fgColor rgb="FFFCE4D6"/>
        <bgColor indexed="64"/>
      </patternFill>
    </fill>
    <fill>
      <patternFill patternType="solid">
        <fgColor rgb="FFD6DCE4"/>
        <bgColor indexed="64"/>
      </patternFill>
    </fill>
    <fill>
      <patternFill patternType="solid">
        <fgColor rgb="FFACB9CA"/>
        <bgColor indexed="64"/>
      </patternFill>
    </fill>
  </fills>
  <borders count="1">
    <border>
      <left/>
      <right/>
      <top/>
      <bottom/>
      <diagonal/>
    </border>
  </borders>
  <cellStyleXfs count="1">
    <xf numFmtId="0" fontId="0" fillId="0" borderId="0"/>
  </cellStyleXfs>
  <cellXfs count="93">
    <xf numFmtId="0" fontId="0" fillId="0" borderId="0" xfId="0"/>
    <xf numFmtId="0" fontId="0" fillId="0" borderId="0" xfId="0" applyAlignment="1">
      <alignment wrapText="1"/>
    </xf>
    <xf numFmtId="0" fontId="1" fillId="0" borderId="0" xfId="0" applyFont="1"/>
    <xf numFmtId="0" fontId="2" fillId="0" borderId="0" xfId="0" applyFont="1"/>
    <xf numFmtId="0" fontId="3" fillId="0" borderId="0" xfId="0" applyFont="1"/>
    <xf numFmtId="0" fontId="0" fillId="0" borderId="0" xfId="0" applyAlignment="1">
      <alignment horizontal="right"/>
    </xf>
    <xf numFmtId="0" fontId="2" fillId="0" borderId="0" xfId="0" applyFont="1" applyAlignment="1">
      <alignment horizontal="right"/>
    </xf>
    <xf numFmtId="0" fontId="4" fillId="0" borderId="0" xfId="0" applyFont="1"/>
    <xf numFmtId="0" fontId="5" fillId="0" borderId="0" xfId="0" applyFont="1"/>
    <xf numFmtId="0" fontId="4" fillId="0" borderId="0" xfId="0" applyFont="1" applyAlignment="1">
      <alignment wrapText="1"/>
    </xf>
    <xf numFmtId="0" fontId="6" fillId="0" borderId="0" xfId="0" applyFont="1"/>
    <xf numFmtId="0" fontId="0" fillId="0" borderId="0" xfId="0" applyAlignment="1">
      <alignment horizontal="left" wrapText="1"/>
    </xf>
    <xf numFmtId="0" fontId="2" fillId="0" borderId="0" xfId="0" applyFont="1" applyAlignment="1">
      <alignment wrapText="1"/>
    </xf>
    <xf numFmtId="0" fontId="0" fillId="2" borderId="0" xfId="0" applyFill="1"/>
    <xf numFmtId="0" fontId="4" fillId="3" borderId="0" xfId="0" applyFont="1" applyFill="1"/>
    <xf numFmtId="0" fontId="1" fillId="3" borderId="0" xfId="0" applyFont="1" applyFill="1"/>
    <xf numFmtId="0" fontId="0" fillId="3" borderId="0" xfId="0" applyFill="1"/>
    <xf numFmtId="0" fontId="7" fillId="0" borderId="0" xfId="0" applyFont="1" applyAlignment="1">
      <alignment wrapText="1"/>
    </xf>
    <xf numFmtId="3" fontId="0" fillId="0" borderId="0" xfId="0" applyNumberFormat="1"/>
    <xf numFmtId="0" fontId="2" fillId="3" borderId="0" xfId="0" applyFont="1" applyFill="1"/>
    <xf numFmtId="0" fontId="2" fillId="3" borderId="0" xfId="0" applyFont="1" applyFill="1" applyAlignment="1">
      <alignment wrapText="1"/>
    </xf>
    <xf numFmtId="0" fontId="6" fillId="3" borderId="0" xfId="0" applyFont="1" applyFill="1"/>
    <xf numFmtId="0" fontId="0" fillId="3" borderId="0" xfId="0" applyFill="1" applyAlignment="1">
      <alignment horizontal="left" wrapText="1"/>
    </xf>
    <xf numFmtId="0" fontId="4" fillId="2" borderId="0" xfId="0" applyFont="1" applyFill="1"/>
    <xf numFmtId="0" fontId="1" fillId="2" borderId="0" xfId="0" applyFont="1" applyFill="1"/>
    <xf numFmtId="0" fontId="2" fillId="2" borderId="0" xfId="0" applyFont="1" applyFill="1"/>
    <xf numFmtId="0" fontId="6" fillId="2" borderId="0" xfId="0" applyFont="1" applyFill="1"/>
    <xf numFmtId="0" fontId="3" fillId="4" borderId="0" xfId="0" applyFont="1" applyFill="1"/>
    <xf numFmtId="0" fontId="0" fillId="4" borderId="0" xfId="0" applyFill="1"/>
    <xf numFmtId="0" fontId="0" fillId="4" borderId="0" xfId="0" applyFill="1" applyAlignment="1">
      <alignment wrapText="1"/>
    </xf>
    <xf numFmtId="0" fontId="2" fillId="4" borderId="0" xfId="0" applyFont="1" applyFill="1"/>
    <xf numFmtId="0" fontId="2" fillId="4" borderId="0" xfId="0" applyFont="1" applyFill="1" applyAlignment="1">
      <alignment wrapText="1"/>
    </xf>
    <xf numFmtId="0" fontId="9" fillId="0" borderId="0" xfId="0" applyFont="1"/>
    <xf numFmtId="0" fontId="9" fillId="2" borderId="0" xfId="0" applyFont="1" applyFill="1"/>
    <xf numFmtId="0" fontId="9" fillId="3" borderId="0" xfId="0" applyFont="1" applyFill="1"/>
    <xf numFmtId="0" fontId="0" fillId="5" borderId="0" xfId="0" applyFill="1"/>
    <xf numFmtId="0" fontId="0" fillId="5" borderId="0" xfId="0" applyFill="1" applyAlignment="1">
      <alignment wrapText="1"/>
    </xf>
    <xf numFmtId="0" fontId="3" fillId="5" borderId="0" xfId="0" applyFont="1" applyFill="1"/>
    <xf numFmtId="0" fontId="4" fillId="4" borderId="0" xfId="0" applyFont="1" applyFill="1" applyAlignment="1">
      <alignment wrapText="1"/>
    </xf>
    <xf numFmtId="0" fontId="3" fillId="4" borderId="0" xfId="0" applyFont="1" applyFill="1" applyAlignment="1">
      <alignment wrapText="1"/>
    </xf>
    <xf numFmtId="0" fontId="4" fillId="3" borderId="0" xfId="0" applyFont="1" applyFill="1" applyAlignment="1">
      <alignment wrapText="1"/>
    </xf>
    <xf numFmtId="3" fontId="3" fillId="5" borderId="0" xfId="0" applyNumberFormat="1" applyFont="1" applyFill="1"/>
    <xf numFmtId="0" fontId="1" fillId="5" borderId="0" xfId="0" applyFont="1" applyFill="1"/>
    <xf numFmtId="0" fontId="4" fillId="5" borderId="0" xfId="0" applyFont="1" applyFill="1"/>
    <xf numFmtId="164" fontId="3" fillId="4" borderId="0" xfId="0" applyNumberFormat="1" applyFont="1" applyFill="1"/>
    <xf numFmtId="3" fontId="3" fillId="4" borderId="0" xfId="0" applyNumberFormat="1" applyFont="1" applyFill="1"/>
    <xf numFmtId="0" fontId="4" fillId="2" borderId="0" xfId="0" applyFont="1" applyFill="1" applyAlignment="1">
      <alignment horizontal="right"/>
    </xf>
    <xf numFmtId="164" fontId="4" fillId="3" borderId="0" xfId="0" applyNumberFormat="1" applyFont="1" applyFill="1"/>
    <xf numFmtId="0" fontId="4" fillId="3" borderId="0" xfId="0" applyFont="1" applyFill="1" applyAlignment="1">
      <alignment horizontal="right"/>
    </xf>
    <xf numFmtId="0" fontId="3" fillId="3" borderId="0" xfId="0" applyFont="1" applyFill="1" applyAlignment="1">
      <alignment horizontal="right"/>
    </xf>
    <xf numFmtId="164" fontId="4" fillId="5" borderId="0" xfId="0" applyNumberFormat="1" applyFont="1" applyFill="1"/>
    <xf numFmtId="0" fontId="3" fillId="0" borderId="0" xfId="0" applyFont="1" applyAlignment="1">
      <alignment wrapText="1"/>
    </xf>
    <xf numFmtId="0" fontId="11" fillId="0" borderId="0" xfId="0" applyFont="1"/>
    <xf numFmtId="3" fontId="2" fillId="0" borderId="0" xfId="0" applyNumberFormat="1" applyFont="1" applyAlignment="1">
      <alignment wrapText="1"/>
    </xf>
    <xf numFmtId="3" fontId="2" fillId="0" borderId="0" xfId="0" applyNumberFormat="1" applyFont="1"/>
    <xf numFmtId="3" fontId="3" fillId="0" borderId="0" xfId="0" applyNumberFormat="1" applyFont="1"/>
    <xf numFmtId="164" fontId="2" fillId="0" borderId="0" xfId="0" applyNumberFormat="1" applyFont="1" applyAlignment="1">
      <alignment wrapText="1"/>
    </xf>
    <xf numFmtId="1" fontId="2" fillId="0" borderId="0" xfId="0" applyNumberFormat="1" applyFont="1" applyAlignment="1">
      <alignment wrapText="1"/>
    </xf>
    <xf numFmtId="164" fontId="2" fillId="0" borderId="0" xfId="0" applyNumberFormat="1" applyFont="1"/>
    <xf numFmtId="3" fontId="4" fillId="4" borderId="0" xfId="0" applyNumberFormat="1" applyFont="1" applyFill="1" applyAlignment="1">
      <alignment wrapText="1"/>
    </xf>
    <xf numFmtId="3" fontId="4" fillId="0" borderId="0" xfId="0" applyNumberFormat="1" applyFont="1" applyAlignment="1">
      <alignment wrapText="1"/>
    </xf>
    <xf numFmtId="3" fontId="4" fillId="4" borderId="0" xfId="0" applyNumberFormat="1" applyFont="1" applyFill="1"/>
    <xf numFmtId="3" fontId="4" fillId="0" borderId="0" xfId="0" applyNumberFormat="1" applyFont="1"/>
    <xf numFmtId="0" fontId="4" fillId="4" borderId="0" xfId="0" applyFont="1" applyFill="1"/>
    <xf numFmtId="0" fontId="0" fillId="6" borderId="0" xfId="0" applyFill="1"/>
    <xf numFmtId="0" fontId="3" fillId="6" borderId="0" xfId="0" applyFont="1" applyFill="1"/>
    <xf numFmtId="3" fontId="3" fillId="6" borderId="0" xfId="0" applyNumberFormat="1" applyFont="1" applyFill="1" applyAlignment="1">
      <alignment wrapText="1"/>
    </xf>
    <xf numFmtId="0" fontId="10" fillId="4" borderId="0" xfId="0" applyFont="1" applyFill="1"/>
    <xf numFmtId="0" fontId="3" fillId="4" borderId="0" xfId="0" applyFont="1" applyFill="1" applyAlignment="1">
      <alignment horizontal="left" vertical="center"/>
    </xf>
    <xf numFmtId="0" fontId="3" fillId="3" borderId="0" xfId="0" applyFont="1" applyFill="1" applyAlignment="1">
      <alignment wrapText="1"/>
    </xf>
    <xf numFmtId="0" fontId="10" fillId="3" borderId="0" xfId="0" applyFont="1" applyFill="1"/>
    <xf numFmtId="0" fontId="3" fillId="3" borderId="0" xfId="0" applyFont="1" applyFill="1" applyAlignment="1">
      <alignment vertical="center"/>
    </xf>
    <xf numFmtId="3" fontId="4" fillId="3" borderId="0" xfId="0" applyNumberFormat="1" applyFont="1" applyFill="1" applyAlignment="1">
      <alignment wrapText="1"/>
    </xf>
    <xf numFmtId="164" fontId="4" fillId="3" borderId="0" xfId="0" applyNumberFormat="1" applyFont="1" applyFill="1" applyAlignment="1">
      <alignment wrapText="1"/>
    </xf>
    <xf numFmtId="3" fontId="4" fillId="3" borderId="0" xfId="0" applyNumberFormat="1" applyFont="1" applyFill="1"/>
    <xf numFmtId="0" fontId="4" fillId="6" borderId="0" xfId="0" applyFont="1" applyFill="1"/>
    <xf numFmtId="0" fontId="2" fillId="6" borderId="0" xfId="0" applyFont="1" applyFill="1"/>
    <xf numFmtId="3" fontId="4" fillId="6" borderId="0" xfId="0" applyNumberFormat="1" applyFont="1" applyFill="1"/>
    <xf numFmtId="0" fontId="12" fillId="0" borderId="0" xfId="0" applyFont="1" applyAlignment="1">
      <alignment wrapText="1"/>
    </xf>
    <xf numFmtId="0" fontId="13" fillId="0" borderId="0" xfId="0" applyFont="1" applyAlignment="1">
      <alignment wrapText="1"/>
    </xf>
    <xf numFmtId="0" fontId="13" fillId="0" borderId="0" xfId="0" applyFont="1"/>
    <xf numFmtId="0" fontId="13" fillId="0" borderId="0" xfId="0" applyFont="1" applyAlignment="1">
      <alignment horizontal="right"/>
    </xf>
    <xf numFmtId="0" fontId="14" fillId="0" borderId="0" xfId="0" applyFont="1" applyAlignment="1">
      <alignment wrapText="1"/>
    </xf>
    <xf numFmtId="0" fontId="15" fillId="0" borderId="0" xfId="0" applyFont="1"/>
    <xf numFmtId="0" fontId="16" fillId="0" borderId="0" xfId="0" applyFont="1" applyAlignment="1">
      <alignment wrapText="1"/>
    </xf>
    <xf numFmtId="0" fontId="16" fillId="0" borderId="0" xfId="0" applyFont="1"/>
    <xf numFmtId="0" fontId="15" fillId="0" borderId="0" xfId="0" applyFont="1" applyAlignment="1">
      <alignment wrapText="1"/>
    </xf>
    <xf numFmtId="3" fontId="16" fillId="0" borderId="0" xfId="0" applyNumberFormat="1" applyFont="1"/>
    <xf numFmtId="0" fontId="8" fillId="0" borderId="0" xfId="0" applyFont="1"/>
    <xf numFmtId="164" fontId="4" fillId="4" borderId="0" xfId="0" applyNumberFormat="1" applyFont="1" applyFill="1"/>
    <xf numFmtId="0" fontId="17" fillId="0" borderId="0" xfId="0" applyFont="1"/>
    <xf numFmtId="0" fontId="5" fillId="0" borderId="0" xfId="0" applyFont="1" applyAlignment="1">
      <alignment wrapText="1"/>
    </xf>
    <xf numFmtId="0" fontId="18" fillId="0" borderId="0" xfId="0" applyFont="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DDDB-B020-47C9-B780-DB2142AE2FD2}">
  <dimension ref="A1:K118"/>
  <sheetViews>
    <sheetView workbookViewId="0">
      <selection activeCell="H105" sqref="H105"/>
    </sheetView>
  </sheetViews>
  <sheetFormatPr defaultRowHeight="15" customHeight="1" x14ac:dyDescent="0.3"/>
  <cols>
    <col min="1" max="1" width="15" customWidth="1"/>
    <col min="2" max="2" width="27.88671875" customWidth="1"/>
    <col min="3" max="3" width="11.109375" customWidth="1"/>
    <col min="5" max="5" width="9.6640625" bestFit="1" customWidth="1"/>
    <col min="6" max="6" width="13.6640625" customWidth="1"/>
    <col min="7" max="7" width="14.88671875" bestFit="1" customWidth="1"/>
    <col min="8" max="9" width="12.44140625" customWidth="1"/>
    <col min="10" max="10" width="15.5546875" customWidth="1"/>
    <col min="11" max="11" width="74.21875" customWidth="1"/>
  </cols>
  <sheetData>
    <row r="1" spans="1:11" s="16" customFormat="1" ht="39.75" customHeight="1" x14ac:dyDescent="0.3">
      <c r="A1" s="71" t="s">
        <v>0</v>
      </c>
    </row>
    <row r="2" spans="1:11" s="16" customFormat="1" ht="28.8" x14ac:dyDescent="0.3">
      <c r="A2" s="40" t="s">
        <v>1</v>
      </c>
      <c r="B2" s="40" t="s">
        <v>2</v>
      </c>
      <c r="C2" s="40" t="s">
        <v>3</v>
      </c>
      <c r="D2" s="40" t="s">
        <v>4</v>
      </c>
      <c r="E2" s="40" t="s">
        <v>5</v>
      </c>
      <c r="F2" s="40" t="s">
        <v>6</v>
      </c>
      <c r="G2" s="40" t="s">
        <v>7</v>
      </c>
      <c r="H2" s="40" t="s">
        <v>8</v>
      </c>
      <c r="I2" s="40" t="s">
        <v>9</v>
      </c>
      <c r="J2" s="40" t="s">
        <v>10</v>
      </c>
      <c r="K2" s="14" t="s">
        <v>11</v>
      </c>
    </row>
    <row r="3" spans="1:11" ht="14.4" x14ac:dyDescent="0.3">
      <c r="A3" s="7" t="s">
        <v>12</v>
      </c>
      <c r="B3" s="9"/>
      <c r="C3" s="9"/>
      <c r="D3" s="9"/>
      <c r="E3" s="9"/>
      <c r="F3" s="9"/>
      <c r="G3" s="9"/>
      <c r="H3" s="9"/>
      <c r="I3" s="9"/>
      <c r="J3" s="9"/>
      <c r="K3" s="7"/>
    </row>
    <row r="4" spans="1:11" ht="57.6" x14ac:dyDescent="0.3">
      <c r="A4" s="10"/>
      <c r="B4" s="3" t="s">
        <v>13</v>
      </c>
      <c r="C4" s="3">
        <v>36</v>
      </c>
      <c r="D4" s="3">
        <v>0</v>
      </c>
      <c r="E4" s="3">
        <v>36</v>
      </c>
      <c r="F4" s="3" t="s">
        <v>14</v>
      </c>
      <c r="G4" s="3" t="s">
        <v>15</v>
      </c>
      <c r="H4" s="3" t="s">
        <v>16</v>
      </c>
      <c r="I4" s="3" t="s">
        <v>17</v>
      </c>
      <c r="J4" s="12" t="s">
        <v>18</v>
      </c>
      <c r="K4" s="1" t="s">
        <v>19</v>
      </c>
    </row>
    <row r="5" spans="1:11" ht="57.6" x14ac:dyDescent="0.3">
      <c r="A5" s="10"/>
      <c r="B5" s="3" t="s">
        <v>20</v>
      </c>
      <c r="C5" s="3">
        <v>800</v>
      </c>
      <c r="D5" s="3">
        <v>686</v>
      </c>
      <c r="E5" s="3">
        <f>C5-D5</f>
        <v>114</v>
      </c>
      <c r="F5" s="3" t="s">
        <v>21</v>
      </c>
      <c r="G5" s="3" t="s">
        <v>22</v>
      </c>
      <c r="H5" s="3" t="s">
        <v>23</v>
      </c>
      <c r="I5" s="3" t="s">
        <v>17</v>
      </c>
      <c r="J5" s="3" t="s">
        <v>24</v>
      </c>
      <c r="K5" s="12" t="s">
        <v>25</v>
      </c>
    </row>
    <row r="6" spans="1:11" ht="72" x14ac:dyDescent="0.3">
      <c r="A6" s="7"/>
      <c r="B6" s="3" t="s">
        <v>26</v>
      </c>
      <c r="C6" s="3">
        <v>8</v>
      </c>
      <c r="D6" s="3">
        <v>0</v>
      </c>
      <c r="E6" s="3">
        <v>8</v>
      </c>
      <c r="F6" s="3" t="s">
        <v>14</v>
      </c>
      <c r="G6" s="3" t="s">
        <v>15</v>
      </c>
      <c r="H6" s="3" t="s">
        <v>16</v>
      </c>
      <c r="I6" s="3" t="s">
        <v>17</v>
      </c>
      <c r="J6" s="12" t="s">
        <v>27</v>
      </c>
      <c r="K6" s="12" t="s">
        <v>28</v>
      </c>
    </row>
    <row r="7" spans="1:11" ht="80.25" customHeight="1" x14ac:dyDescent="0.3">
      <c r="A7" s="7"/>
      <c r="B7" s="12" t="s">
        <v>29</v>
      </c>
      <c r="C7" s="3">
        <v>112</v>
      </c>
      <c r="D7" s="3">
        <v>0</v>
      </c>
      <c r="E7" s="3">
        <v>112</v>
      </c>
      <c r="F7" s="3" t="s">
        <v>14</v>
      </c>
      <c r="G7" s="3" t="s">
        <v>15</v>
      </c>
      <c r="H7" s="3" t="s">
        <v>16</v>
      </c>
      <c r="I7" s="3" t="s">
        <v>17</v>
      </c>
      <c r="J7" s="12" t="s">
        <v>30</v>
      </c>
      <c r="K7" s="12" t="s">
        <v>31</v>
      </c>
    </row>
    <row r="8" spans="1:11" ht="57.6" x14ac:dyDescent="0.3">
      <c r="A8" s="7"/>
      <c r="B8" s="3" t="s">
        <v>32</v>
      </c>
      <c r="C8" s="3">
        <v>140</v>
      </c>
      <c r="D8" s="3">
        <v>0</v>
      </c>
      <c r="E8" s="3">
        <v>140</v>
      </c>
      <c r="F8" s="3" t="s">
        <v>14</v>
      </c>
      <c r="G8" s="3" t="s">
        <v>15</v>
      </c>
      <c r="H8" s="3" t="s">
        <v>23</v>
      </c>
      <c r="I8" s="3" t="s">
        <v>17</v>
      </c>
      <c r="J8" s="12" t="s">
        <v>33</v>
      </c>
      <c r="K8" s="12" t="s">
        <v>34</v>
      </c>
    </row>
    <row r="9" spans="1:11" ht="28.8" x14ac:dyDescent="0.3">
      <c r="A9" s="7"/>
      <c r="B9" s="12" t="s">
        <v>35</v>
      </c>
      <c r="C9" s="3">
        <v>250</v>
      </c>
      <c r="D9" s="3">
        <v>0</v>
      </c>
      <c r="E9" s="3">
        <f>(250-D9)</f>
        <v>250</v>
      </c>
      <c r="F9" s="3" t="s">
        <v>14</v>
      </c>
      <c r="G9" s="3" t="s">
        <v>15</v>
      </c>
      <c r="H9" s="3" t="s">
        <v>16</v>
      </c>
      <c r="I9" s="3" t="s">
        <v>17</v>
      </c>
      <c r="J9" s="12" t="s">
        <v>36</v>
      </c>
      <c r="K9" s="12" t="s">
        <v>37</v>
      </c>
    </row>
    <row r="10" spans="1:11" ht="32.25" customHeight="1" x14ac:dyDescent="0.3">
      <c r="A10" s="7"/>
      <c r="B10" s="12" t="s">
        <v>38</v>
      </c>
      <c r="C10" s="3">
        <v>88</v>
      </c>
      <c r="D10" s="3">
        <v>2</v>
      </c>
      <c r="E10" s="3">
        <f>(C10-D10)</f>
        <v>86</v>
      </c>
      <c r="F10" s="3" t="s">
        <v>14</v>
      </c>
      <c r="G10" t="s">
        <v>15</v>
      </c>
      <c r="H10" t="s">
        <v>16</v>
      </c>
      <c r="I10" t="s">
        <v>17</v>
      </c>
      <c r="J10" s="82" t="s">
        <v>39</v>
      </c>
      <c r="K10" s="1" t="s">
        <v>40</v>
      </c>
    </row>
    <row r="11" spans="1:11" ht="32.25" customHeight="1" x14ac:dyDescent="0.3">
      <c r="A11" s="7"/>
      <c r="B11" s="12" t="s">
        <v>41</v>
      </c>
      <c r="C11" s="3">
        <v>14</v>
      </c>
      <c r="D11" s="3">
        <v>0</v>
      </c>
      <c r="E11" s="3">
        <v>14</v>
      </c>
      <c r="F11" s="3" t="s">
        <v>21</v>
      </c>
      <c r="G11" t="s">
        <v>42</v>
      </c>
      <c r="H11" t="s">
        <v>23</v>
      </c>
      <c r="I11" t="s">
        <v>17</v>
      </c>
      <c r="J11" s="82" t="s">
        <v>43</v>
      </c>
      <c r="K11" s="12" t="s">
        <v>44</v>
      </c>
    </row>
    <row r="12" spans="1:11" ht="57.75" customHeight="1" x14ac:dyDescent="0.3">
      <c r="A12" s="7"/>
      <c r="B12" s="12" t="s">
        <v>45</v>
      </c>
      <c r="C12" s="3">
        <v>244</v>
      </c>
      <c r="D12" s="3">
        <v>0</v>
      </c>
      <c r="E12" s="3">
        <v>244</v>
      </c>
      <c r="F12" t="s">
        <v>14</v>
      </c>
      <c r="G12" t="s">
        <v>15</v>
      </c>
      <c r="H12" t="s">
        <v>16</v>
      </c>
      <c r="I12" t="s">
        <v>17</v>
      </c>
      <c r="J12" s="12" t="s">
        <v>46</v>
      </c>
      <c r="K12" s="12" t="s">
        <v>47</v>
      </c>
    </row>
    <row r="13" spans="1:11" ht="79.2" customHeight="1" x14ac:dyDescent="0.3">
      <c r="A13" s="7"/>
      <c r="B13" s="12" t="s">
        <v>48</v>
      </c>
      <c r="C13" s="3">
        <v>15</v>
      </c>
      <c r="D13" s="3">
        <v>0</v>
      </c>
      <c r="E13" s="3">
        <v>15</v>
      </c>
      <c r="F13" s="3" t="s">
        <v>14</v>
      </c>
      <c r="G13" t="s">
        <v>15</v>
      </c>
      <c r="H13" t="s">
        <v>16</v>
      </c>
      <c r="I13" t="s">
        <v>17</v>
      </c>
      <c r="J13" s="12" t="s">
        <v>49</v>
      </c>
      <c r="K13" s="12" t="s">
        <v>50</v>
      </c>
    </row>
    <row r="14" spans="1:11" s="16" customFormat="1" ht="14.4" x14ac:dyDescent="0.3">
      <c r="A14" s="14"/>
      <c r="B14" s="34"/>
      <c r="C14" s="19"/>
      <c r="D14" s="19"/>
      <c r="E14" s="14">
        <f>SUM(E4:E13)</f>
        <v>1019</v>
      </c>
      <c r="F14" s="19"/>
      <c r="G14" s="19"/>
      <c r="H14" s="19"/>
      <c r="I14" s="19"/>
      <c r="J14" s="19"/>
      <c r="K14" s="19"/>
    </row>
    <row r="15" spans="1:11" ht="14.4" x14ac:dyDescent="0.3">
      <c r="A15" s="7" t="s">
        <v>51</v>
      </c>
      <c r="B15" s="32"/>
      <c r="C15" s="3"/>
      <c r="D15" s="3"/>
      <c r="E15" s="3"/>
      <c r="F15" s="3"/>
      <c r="G15" s="3"/>
      <c r="H15" s="3"/>
      <c r="I15" s="3"/>
      <c r="J15" s="3"/>
      <c r="K15" s="3"/>
    </row>
    <row r="16" spans="1:11" ht="81.599999999999994" customHeight="1" x14ac:dyDescent="0.3">
      <c r="A16" s="7"/>
      <c r="B16" s="3" t="s">
        <v>52</v>
      </c>
      <c r="C16" s="3">
        <v>775</v>
      </c>
      <c r="D16" s="3">
        <v>639</v>
      </c>
      <c r="E16" s="3">
        <f>(C16-D16)</f>
        <v>136</v>
      </c>
      <c r="F16" s="3" t="s">
        <v>14</v>
      </c>
      <c r="G16" s="3" t="s">
        <v>15</v>
      </c>
      <c r="H16" s="3" t="s">
        <v>16</v>
      </c>
      <c r="I16" s="3" t="s">
        <v>17</v>
      </c>
      <c r="J16" s="3" t="s">
        <v>53</v>
      </c>
      <c r="K16" s="86" t="s">
        <v>54</v>
      </c>
    </row>
    <row r="17" spans="1:11" ht="57.6" x14ac:dyDescent="0.3">
      <c r="A17" s="7"/>
      <c r="B17" s="12" t="s">
        <v>55</v>
      </c>
      <c r="C17" s="3">
        <v>38</v>
      </c>
      <c r="D17" s="3">
        <v>0</v>
      </c>
      <c r="E17" s="3">
        <v>38</v>
      </c>
      <c r="F17" s="3" t="s">
        <v>14</v>
      </c>
      <c r="G17" t="s">
        <v>15</v>
      </c>
      <c r="H17" s="3" t="s">
        <v>16</v>
      </c>
      <c r="I17" s="3" t="s">
        <v>17</v>
      </c>
      <c r="J17" s="1" t="s">
        <v>56</v>
      </c>
      <c r="K17" s="1" t="s">
        <v>57</v>
      </c>
    </row>
    <row r="18" spans="1:11" ht="65.25" customHeight="1" x14ac:dyDescent="0.3">
      <c r="A18" s="7"/>
      <c r="B18" s="3" t="s">
        <v>58</v>
      </c>
      <c r="C18">
        <v>328</v>
      </c>
      <c r="D18">
        <v>0</v>
      </c>
      <c r="E18">
        <v>328</v>
      </c>
      <c r="F18" t="s">
        <v>14</v>
      </c>
      <c r="G18" t="s">
        <v>15</v>
      </c>
      <c r="H18" s="3" t="s">
        <v>16</v>
      </c>
      <c r="I18" s="3" t="s">
        <v>17</v>
      </c>
      <c r="J18" s="1" t="s">
        <v>59</v>
      </c>
      <c r="K18" s="12" t="s">
        <v>60</v>
      </c>
    </row>
    <row r="19" spans="1:11" ht="65.25" customHeight="1" x14ac:dyDescent="0.3">
      <c r="A19" s="7"/>
      <c r="B19" s="12" t="s">
        <v>61</v>
      </c>
      <c r="C19">
        <v>22</v>
      </c>
      <c r="D19">
        <v>5</v>
      </c>
      <c r="E19">
        <f>(C19-D19)</f>
        <v>17</v>
      </c>
      <c r="F19" t="s">
        <v>14</v>
      </c>
      <c r="G19" t="s">
        <v>15</v>
      </c>
      <c r="H19" t="s">
        <v>16</v>
      </c>
      <c r="I19" t="s">
        <v>17</v>
      </c>
      <c r="J19" s="1" t="s">
        <v>62</v>
      </c>
      <c r="K19" s="1" t="s">
        <v>63</v>
      </c>
    </row>
    <row r="20" spans="1:11" s="16" customFormat="1" ht="14.4" x14ac:dyDescent="0.3">
      <c r="A20" s="14"/>
      <c r="B20" s="34"/>
      <c r="C20" s="19"/>
      <c r="D20" s="19"/>
      <c r="E20" s="14">
        <f>SUM(E16:E19)</f>
        <v>519</v>
      </c>
      <c r="F20" s="19"/>
      <c r="G20" s="19"/>
      <c r="H20" s="19"/>
      <c r="I20" s="19"/>
      <c r="J20" s="19"/>
    </row>
    <row r="21" spans="1:11" ht="14.4" x14ac:dyDescent="0.3">
      <c r="A21" s="7" t="s">
        <v>64</v>
      </c>
      <c r="B21" s="32"/>
      <c r="C21" s="3"/>
      <c r="D21" s="3"/>
      <c r="E21" s="3"/>
      <c r="F21" s="3"/>
      <c r="G21" s="3"/>
      <c r="H21" s="3"/>
      <c r="I21" s="3"/>
      <c r="J21" s="3"/>
    </row>
    <row r="22" spans="1:11" ht="72" x14ac:dyDescent="0.3">
      <c r="A22" s="10"/>
      <c r="B22" s="3" t="s">
        <v>65</v>
      </c>
      <c r="C22" s="3">
        <v>105</v>
      </c>
      <c r="D22" s="3">
        <v>93</v>
      </c>
      <c r="E22" s="6">
        <f>(C22-D22)</f>
        <v>12</v>
      </c>
      <c r="F22" s="3" t="s">
        <v>66</v>
      </c>
      <c r="G22" s="3" t="s">
        <v>67</v>
      </c>
      <c r="H22" s="3" t="s">
        <v>68</v>
      </c>
      <c r="I22" s="3" t="s">
        <v>69</v>
      </c>
      <c r="J22" s="3" t="s">
        <v>70</v>
      </c>
      <c r="K22" s="12" t="s">
        <v>71</v>
      </c>
    </row>
    <row r="23" spans="1:11" s="16" customFormat="1" ht="14.4" x14ac:dyDescent="0.3">
      <c r="A23" s="21"/>
      <c r="B23" s="34"/>
      <c r="C23" s="19"/>
      <c r="D23" s="19"/>
      <c r="E23" s="48">
        <f>SUM(E22:E22)</f>
        <v>12</v>
      </c>
      <c r="F23" s="19"/>
      <c r="G23" s="19"/>
      <c r="H23" s="19"/>
      <c r="I23" s="19"/>
      <c r="J23" s="19"/>
    </row>
    <row r="24" spans="1:11" ht="14.4" x14ac:dyDescent="0.3">
      <c r="A24" s="7" t="s">
        <v>72</v>
      </c>
      <c r="B24" s="32"/>
      <c r="C24" s="3"/>
      <c r="D24" s="3"/>
      <c r="E24" s="6"/>
      <c r="F24" s="3"/>
      <c r="G24" s="3"/>
      <c r="H24" s="3"/>
      <c r="I24" s="3"/>
      <c r="J24" s="3"/>
    </row>
    <row r="25" spans="1:11" ht="43.2" x14ac:dyDescent="0.3">
      <c r="A25" s="10"/>
      <c r="B25" s="12" t="s">
        <v>73</v>
      </c>
      <c r="C25" s="3">
        <v>85</v>
      </c>
      <c r="D25" s="3">
        <v>0</v>
      </c>
      <c r="E25" s="3">
        <v>85</v>
      </c>
      <c r="F25" t="s">
        <v>74</v>
      </c>
      <c r="G25" t="s">
        <v>75</v>
      </c>
      <c r="H25" s="3" t="s">
        <v>76</v>
      </c>
      <c r="I25" s="3" t="s">
        <v>69</v>
      </c>
      <c r="J25" s="12" t="s">
        <v>77</v>
      </c>
      <c r="K25" s="12" t="s">
        <v>78</v>
      </c>
    </row>
    <row r="26" spans="1:11" ht="28.8" x14ac:dyDescent="0.3">
      <c r="A26" s="10"/>
      <c r="B26" s="12" t="s">
        <v>79</v>
      </c>
      <c r="C26" s="3">
        <v>94</v>
      </c>
      <c r="D26" s="3">
        <v>0</v>
      </c>
      <c r="E26" s="3">
        <v>94</v>
      </c>
      <c r="F26" t="s">
        <v>74</v>
      </c>
      <c r="G26" t="s">
        <v>75</v>
      </c>
      <c r="H26" s="3" t="s">
        <v>76</v>
      </c>
      <c r="I26" s="3" t="s">
        <v>69</v>
      </c>
      <c r="J26" s="12" t="s">
        <v>80</v>
      </c>
      <c r="K26" t="s">
        <v>81</v>
      </c>
    </row>
    <row r="27" spans="1:11" ht="55.2" customHeight="1" x14ac:dyDescent="0.3">
      <c r="A27" s="10"/>
      <c r="B27" s="12" t="s">
        <v>82</v>
      </c>
      <c r="C27" s="3">
        <v>21</v>
      </c>
      <c r="D27" s="3">
        <v>0</v>
      </c>
      <c r="E27" s="3">
        <v>21</v>
      </c>
      <c r="F27" t="s">
        <v>74</v>
      </c>
      <c r="G27" t="s">
        <v>75</v>
      </c>
      <c r="H27" t="s">
        <v>76</v>
      </c>
      <c r="I27" t="s">
        <v>69</v>
      </c>
      <c r="J27" s="12" t="s">
        <v>83</v>
      </c>
      <c r="K27" s="12" t="s">
        <v>84</v>
      </c>
    </row>
    <row r="28" spans="1:11" ht="42" customHeight="1" x14ac:dyDescent="0.3">
      <c r="A28" s="10"/>
      <c r="B28" s="12" t="s">
        <v>85</v>
      </c>
      <c r="C28">
        <v>8</v>
      </c>
      <c r="D28" s="3">
        <v>0</v>
      </c>
      <c r="E28" s="3">
        <v>8</v>
      </c>
      <c r="F28" t="s">
        <v>74</v>
      </c>
      <c r="G28" t="s">
        <v>75</v>
      </c>
      <c r="H28" t="s">
        <v>76</v>
      </c>
      <c r="I28" t="s">
        <v>69</v>
      </c>
      <c r="J28" s="12" t="s">
        <v>86</v>
      </c>
      <c r="K28" s="1" t="s">
        <v>87</v>
      </c>
    </row>
    <row r="29" spans="1:11" s="16" customFormat="1" ht="14.4" x14ac:dyDescent="0.3">
      <c r="A29" s="21"/>
      <c r="B29" s="34"/>
      <c r="C29" s="19"/>
      <c r="D29" s="19"/>
      <c r="E29" s="14">
        <f>SUM(E25:E28)</f>
        <v>208</v>
      </c>
      <c r="F29" s="19"/>
      <c r="G29" s="19"/>
      <c r="H29" s="19"/>
      <c r="I29" s="19"/>
      <c r="J29" s="19"/>
    </row>
    <row r="30" spans="1:11" ht="14.4" x14ac:dyDescent="0.3">
      <c r="A30" s="7" t="s">
        <v>88</v>
      </c>
      <c r="B30" s="32"/>
      <c r="C30" s="3"/>
      <c r="D30" s="3"/>
      <c r="E30" s="3"/>
      <c r="F30" s="3"/>
      <c r="G30" s="3"/>
      <c r="H30" s="3"/>
      <c r="I30" s="3"/>
      <c r="J30" s="3"/>
    </row>
    <row r="31" spans="1:11" ht="28.8" x14ac:dyDescent="0.3">
      <c r="B31" s="3" t="s">
        <v>89</v>
      </c>
      <c r="C31" s="3">
        <v>100</v>
      </c>
      <c r="D31" s="3">
        <v>0</v>
      </c>
      <c r="E31" s="3">
        <v>100</v>
      </c>
      <c r="F31" s="3" t="s">
        <v>74</v>
      </c>
      <c r="G31" s="3" t="s">
        <v>75</v>
      </c>
      <c r="H31" s="3" t="s">
        <v>76</v>
      </c>
      <c r="I31" s="3" t="s">
        <v>69</v>
      </c>
      <c r="J31" s="3" t="s">
        <v>90</v>
      </c>
      <c r="K31" s="12" t="s">
        <v>91</v>
      </c>
    </row>
    <row r="32" spans="1:11" ht="100.8" x14ac:dyDescent="0.3">
      <c r="A32" s="10"/>
      <c r="B32" s="12" t="s">
        <v>92</v>
      </c>
      <c r="C32">
        <v>450</v>
      </c>
      <c r="D32">
        <v>170</v>
      </c>
      <c r="E32" s="6">
        <f>(C32-D32)</f>
        <v>280</v>
      </c>
      <c r="F32" s="3" t="s">
        <v>74</v>
      </c>
      <c r="G32" s="3" t="s">
        <v>75</v>
      </c>
      <c r="H32" s="3" t="s">
        <v>68</v>
      </c>
      <c r="I32" s="3" t="s">
        <v>69</v>
      </c>
      <c r="J32" s="3" t="s">
        <v>93</v>
      </c>
      <c r="K32" s="1" t="s">
        <v>94</v>
      </c>
    </row>
    <row r="33" spans="1:11" ht="72" x14ac:dyDescent="0.3">
      <c r="A33" s="10"/>
      <c r="B33" s="3" t="s">
        <v>95</v>
      </c>
      <c r="C33">
        <v>1000</v>
      </c>
      <c r="D33">
        <v>0</v>
      </c>
      <c r="E33" s="5">
        <f>(C33-D33)</f>
        <v>1000</v>
      </c>
      <c r="F33" s="11" t="s">
        <v>74</v>
      </c>
      <c r="G33" s="3" t="s">
        <v>75</v>
      </c>
      <c r="H33" s="3" t="s">
        <v>68</v>
      </c>
      <c r="I33" s="3" t="s">
        <v>69</v>
      </c>
      <c r="J33" t="s">
        <v>96</v>
      </c>
      <c r="K33" s="12" t="s">
        <v>97</v>
      </c>
    </row>
    <row r="34" spans="1:11" ht="88.5" customHeight="1" x14ac:dyDescent="0.3">
      <c r="A34" s="10"/>
      <c r="B34" s="3" t="s">
        <v>98</v>
      </c>
      <c r="C34">
        <v>203</v>
      </c>
      <c r="D34">
        <v>0</v>
      </c>
      <c r="E34" s="5">
        <f>(C34-D34)</f>
        <v>203</v>
      </c>
      <c r="F34" t="s">
        <v>99</v>
      </c>
      <c r="G34" s="1" t="s">
        <v>100</v>
      </c>
      <c r="H34" s="1" t="s">
        <v>101</v>
      </c>
      <c r="I34" s="1" t="s">
        <v>102</v>
      </c>
      <c r="J34" t="s">
        <v>103</v>
      </c>
      <c r="K34" s="12" t="s">
        <v>104</v>
      </c>
    </row>
    <row r="35" spans="1:11" s="16" customFormat="1" ht="14.4" x14ac:dyDescent="0.3">
      <c r="A35" s="21"/>
      <c r="B35" s="34"/>
      <c r="E35" s="49">
        <f>SUM(E31:E34)</f>
        <v>1583</v>
      </c>
      <c r="F35" s="22"/>
      <c r="G35" s="19"/>
      <c r="H35" s="19"/>
      <c r="I35" s="19"/>
      <c r="J35" s="19"/>
      <c r="K35" s="19"/>
    </row>
    <row r="36" spans="1:11" ht="14.4" x14ac:dyDescent="0.3">
      <c r="A36" s="7" t="s">
        <v>105</v>
      </c>
      <c r="B36" s="32"/>
      <c r="E36" s="5"/>
      <c r="F36" s="11"/>
      <c r="G36" s="3"/>
      <c r="H36" s="3"/>
      <c r="I36" s="3"/>
      <c r="J36" s="3"/>
      <c r="K36" s="3"/>
    </row>
    <row r="37" spans="1:11" ht="14.4" x14ac:dyDescent="0.3">
      <c r="B37" s="32"/>
      <c r="C37" s="2"/>
      <c r="D37" s="2"/>
      <c r="E37" s="3">
        <v>0</v>
      </c>
      <c r="F37" s="2"/>
      <c r="G37" s="2"/>
      <c r="H37" s="2"/>
      <c r="I37" s="2"/>
      <c r="J37" s="2"/>
    </row>
    <row r="38" spans="1:11" s="16" customFormat="1" ht="14.4" x14ac:dyDescent="0.3">
      <c r="B38" s="34"/>
      <c r="C38" s="15"/>
      <c r="D38" s="15"/>
      <c r="E38" s="14">
        <f>SUM(E37)</f>
        <v>0</v>
      </c>
      <c r="F38" s="15"/>
      <c r="G38" s="15"/>
      <c r="H38" s="15"/>
      <c r="I38" s="15"/>
      <c r="J38" s="15"/>
    </row>
    <row r="39" spans="1:11" ht="14.4" x14ac:dyDescent="0.3">
      <c r="A39" s="7" t="s">
        <v>106</v>
      </c>
      <c r="B39" s="32"/>
      <c r="C39" s="2"/>
      <c r="D39" s="2"/>
      <c r="E39" s="2"/>
      <c r="F39" s="2"/>
      <c r="G39" s="2"/>
      <c r="H39" s="2"/>
      <c r="I39" s="2"/>
      <c r="J39" s="2"/>
    </row>
    <row r="40" spans="1:11" ht="28.8" x14ac:dyDescent="0.3">
      <c r="B40" s="3" t="s">
        <v>107</v>
      </c>
      <c r="C40" s="3">
        <v>65</v>
      </c>
      <c r="D40" s="3">
        <v>61</v>
      </c>
      <c r="E40" s="3">
        <v>4</v>
      </c>
      <c r="F40" s="3" t="s">
        <v>99</v>
      </c>
      <c r="G40" s="3" t="s">
        <v>108</v>
      </c>
      <c r="H40" s="3" t="s">
        <v>109</v>
      </c>
      <c r="I40" s="12" t="s">
        <v>110</v>
      </c>
      <c r="J40" s="3" t="s">
        <v>111</v>
      </c>
      <c r="K40" t="s">
        <v>112</v>
      </c>
    </row>
    <row r="41" spans="1:11" ht="28.8" x14ac:dyDescent="0.3">
      <c r="A41" s="10"/>
      <c r="B41" s="3" t="s">
        <v>113</v>
      </c>
      <c r="C41" s="3">
        <v>56</v>
      </c>
      <c r="D41" s="3">
        <v>53</v>
      </c>
      <c r="E41" s="3">
        <v>3</v>
      </c>
      <c r="F41" s="3" t="s">
        <v>21</v>
      </c>
      <c r="G41" s="3" t="s">
        <v>42</v>
      </c>
      <c r="H41" s="3" t="s">
        <v>23</v>
      </c>
      <c r="I41" s="3" t="s">
        <v>17</v>
      </c>
      <c r="J41" s="3" t="s">
        <v>114</v>
      </c>
      <c r="K41" s="1" t="s">
        <v>115</v>
      </c>
    </row>
    <row r="42" spans="1:11" ht="81" customHeight="1" x14ac:dyDescent="0.3">
      <c r="A42" s="10"/>
      <c r="B42" s="12" t="s">
        <v>116</v>
      </c>
      <c r="C42" s="3">
        <v>525</v>
      </c>
      <c r="D42" s="3">
        <v>0</v>
      </c>
      <c r="E42" s="6">
        <v>525</v>
      </c>
      <c r="F42" s="3" t="s">
        <v>21</v>
      </c>
      <c r="G42" s="3" t="s">
        <v>42</v>
      </c>
      <c r="H42" s="3" t="s">
        <v>23</v>
      </c>
      <c r="I42" s="3" t="s">
        <v>17</v>
      </c>
      <c r="J42" s="12" t="s">
        <v>117</v>
      </c>
      <c r="K42" s="86" t="s">
        <v>118</v>
      </c>
    </row>
    <row r="43" spans="1:11" s="16" customFormat="1" ht="14.4" x14ac:dyDescent="0.3">
      <c r="A43" s="21"/>
      <c r="B43" s="34"/>
      <c r="C43" s="19"/>
      <c r="D43" s="19"/>
      <c r="E43" s="48">
        <f>SUM(E40:E42)</f>
        <v>532</v>
      </c>
      <c r="F43" s="19"/>
      <c r="G43" s="19"/>
      <c r="H43" s="19"/>
      <c r="I43" s="19"/>
      <c r="J43" s="19"/>
    </row>
    <row r="44" spans="1:11" ht="14.4" x14ac:dyDescent="0.3">
      <c r="A44" s="7" t="s">
        <v>119</v>
      </c>
      <c r="B44" s="32"/>
      <c r="C44" s="3"/>
      <c r="D44" s="3"/>
      <c r="E44" s="6"/>
      <c r="F44" s="3"/>
      <c r="G44" s="3"/>
      <c r="H44" s="3"/>
      <c r="I44" s="3"/>
      <c r="J44" s="3"/>
    </row>
    <row r="45" spans="1:11" ht="28.8" x14ac:dyDescent="0.3">
      <c r="B45" s="3" t="s">
        <v>120</v>
      </c>
      <c r="C45" s="3">
        <v>26</v>
      </c>
      <c r="D45" s="3">
        <v>22</v>
      </c>
      <c r="E45" s="3">
        <f>(C45-D45)</f>
        <v>4</v>
      </c>
      <c r="F45" s="3" t="s">
        <v>121</v>
      </c>
      <c r="G45" s="3" t="s">
        <v>119</v>
      </c>
      <c r="H45" s="3" t="s">
        <v>109</v>
      </c>
      <c r="I45" s="12" t="s">
        <v>110</v>
      </c>
      <c r="J45" s="3" t="s">
        <v>122</v>
      </c>
      <c r="K45" s="1" t="s">
        <v>123</v>
      </c>
    </row>
    <row r="46" spans="1:11" ht="43.2" x14ac:dyDescent="0.3">
      <c r="A46" s="10"/>
      <c r="B46" s="12" t="s">
        <v>124</v>
      </c>
      <c r="C46" s="3">
        <v>180</v>
      </c>
      <c r="D46" s="3">
        <v>139</v>
      </c>
      <c r="E46" s="3">
        <f>(C46-D46)</f>
        <v>41</v>
      </c>
      <c r="F46" s="3" t="s">
        <v>121</v>
      </c>
      <c r="G46" s="12" t="s">
        <v>119</v>
      </c>
      <c r="H46" s="3" t="s">
        <v>109</v>
      </c>
      <c r="I46" s="12" t="s">
        <v>110</v>
      </c>
      <c r="J46" s="12" t="s">
        <v>125</v>
      </c>
      <c r="K46" s="1" t="s">
        <v>126</v>
      </c>
    </row>
    <row r="47" spans="1:11" ht="98.4" customHeight="1" x14ac:dyDescent="0.3">
      <c r="A47" s="10"/>
      <c r="B47" s="12" t="s">
        <v>127</v>
      </c>
      <c r="C47" s="3">
        <v>2200</v>
      </c>
      <c r="D47" s="3">
        <v>1169</v>
      </c>
      <c r="E47" s="3">
        <f>(C47-D47)</f>
        <v>1031</v>
      </c>
      <c r="F47" s="3" t="s">
        <v>121</v>
      </c>
      <c r="G47" s="3" t="s">
        <v>128</v>
      </c>
      <c r="H47" s="3" t="s">
        <v>109</v>
      </c>
      <c r="I47" s="12" t="s">
        <v>110</v>
      </c>
      <c r="J47" s="3" t="s">
        <v>129</v>
      </c>
      <c r="K47" s="12" t="s">
        <v>130</v>
      </c>
    </row>
    <row r="48" spans="1:11" ht="57.6" x14ac:dyDescent="0.3">
      <c r="A48" s="10"/>
      <c r="B48" s="3" t="s">
        <v>131</v>
      </c>
      <c r="C48" s="3">
        <v>106</v>
      </c>
      <c r="D48" s="3">
        <v>56</v>
      </c>
      <c r="E48" s="3">
        <v>50</v>
      </c>
      <c r="F48" s="3" t="s">
        <v>121</v>
      </c>
      <c r="G48" s="3" t="s">
        <v>132</v>
      </c>
      <c r="H48" s="3" t="s">
        <v>109</v>
      </c>
      <c r="I48" s="12" t="s">
        <v>110</v>
      </c>
      <c r="J48" s="3" t="s">
        <v>133</v>
      </c>
      <c r="K48" s="1" t="s">
        <v>134</v>
      </c>
    </row>
    <row r="49" spans="1:11" ht="52.2" customHeight="1" x14ac:dyDescent="0.3">
      <c r="A49" s="10"/>
      <c r="B49" s="3" t="s">
        <v>135</v>
      </c>
      <c r="C49" s="3">
        <v>52</v>
      </c>
      <c r="D49" s="3">
        <v>0</v>
      </c>
      <c r="E49" s="3">
        <v>52</v>
      </c>
      <c r="F49" s="3" t="s">
        <v>121</v>
      </c>
      <c r="G49" s="3" t="s">
        <v>119</v>
      </c>
      <c r="H49" s="3" t="s">
        <v>109</v>
      </c>
      <c r="I49" s="12" t="s">
        <v>110</v>
      </c>
      <c r="J49" s="3" t="s">
        <v>136</v>
      </c>
      <c r="K49" s="1" t="s">
        <v>137</v>
      </c>
    </row>
    <row r="50" spans="1:11" ht="40.799999999999997" customHeight="1" x14ac:dyDescent="0.3">
      <c r="A50" s="10"/>
      <c r="B50" t="s">
        <v>138</v>
      </c>
      <c r="C50" s="3">
        <v>6</v>
      </c>
      <c r="D50" s="3">
        <v>0</v>
      </c>
      <c r="E50" s="3">
        <v>6</v>
      </c>
      <c r="F50" s="3" t="s">
        <v>121</v>
      </c>
      <c r="G50" s="3" t="s">
        <v>119</v>
      </c>
      <c r="H50" s="3" t="s">
        <v>109</v>
      </c>
      <c r="I50" s="12" t="s">
        <v>110</v>
      </c>
      <c r="J50" s="12" t="s">
        <v>139</v>
      </c>
      <c r="K50" s="1" t="s">
        <v>140</v>
      </c>
    </row>
    <row r="51" spans="1:11" ht="67.8" customHeight="1" x14ac:dyDescent="0.3">
      <c r="A51" s="10"/>
      <c r="B51" s="12" t="s">
        <v>141</v>
      </c>
      <c r="C51" s="3">
        <v>115</v>
      </c>
      <c r="D51" s="3">
        <v>0</v>
      </c>
      <c r="E51" s="3">
        <v>115</v>
      </c>
      <c r="F51" s="3" t="s">
        <v>121</v>
      </c>
      <c r="G51" s="3" t="s">
        <v>119</v>
      </c>
      <c r="H51" s="3" t="s">
        <v>109</v>
      </c>
      <c r="I51" s="12" t="s">
        <v>110</v>
      </c>
      <c r="J51" s="1" t="s">
        <v>142</v>
      </c>
      <c r="K51" s="12" t="s">
        <v>143</v>
      </c>
    </row>
    <row r="52" spans="1:11" ht="44.4" customHeight="1" x14ac:dyDescent="0.3">
      <c r="A52" s="10"/>
      <c r="B52" s="12" t="s">
        <v>144</v>
      </c>
      <c r="C52" s="3">
        <v>14</v>
      </c>
      <c r="D52" s="3">
        <v>0</v>
      </c>
      <c r="E52" s="3">
        <f>(C52-D52)</f>
        <v>14</v>
      </c>
      <c r="F52" s="3" t="s">
        <v>121</v>
      </c>
      <c r="G52" s="3" t="s">
        <v>119</v>
      </c>
      <c r="H52" s="3" t="s">
        <v>109</v>
      </c>
      <c r="I52" s="12" t="s">
        <v>110</v>
      </c>
      <c r="J52" t="s">
        <v>145</v>
      </c>
      <c r="K52" s="1" t="s">
        <v>146</v>
      </c>
    </row>
    <row r="53" spans="1:11" ht="115.2" x14ac:dyDescent="0.3">
      <c r="A53" s="10"/>
      <c r="B53" s="1" t="s">
        <v>147</v>
      </c>
      <c r="C53" s="3">
        <v>122</v>
      </c>
      <c r="D53" s="3">
        <v>0</v>
      </c>
      <c r="E53" s="3">
        <v>122</v>
      </c>
      <c r="F53" t="s">
        <v>121</v>
      </c>
      <c r="G53" t="s">
        <v>132</v>
      </c>
      <c r="H53" s="1" t="s">
        <v>109</v>
      </c>
      <c r="I53" s="1" t="s">
        <v>110</v>
      </c>
      <c r="J53" s="12" t="s">
        <v>148</v>
      </c>
      <c r="K53" s="86" t="s">
        <v>149</v>
      </c>
    </row>
    <row r="54" spans="1:11" s="16" customFormat="1" ht="14.4" x14ac:dyDescent="0.3">
      <c r="A54" s="21"/>
      <c r="B54" s="34"/>
      <c r="C54" s="19"/>
      <c r="D54" s="19"/>
      <c r="E54" s="47">
        <f>SUM(E45:E53)</f>
        <v>1435</v>
      </c>
      <c r="F54" s="19"/>
      <c r="G54" s="19"/>
      <c r="H54" s="19"/>
      <c r="I54" s="19"/>
      <c r="J54" s="19"/>
    </row>
    <row r="55" spans="1:11" ht="14.4" x14ac:dyDescent="0.3">
      <c r="A55" s="7" t="s">
        <v>150</v>
      </c>
      <c r="B55" s="32"/>
      <c r="C55" s="3"/>
      <c r="D55" s="3"/>
      <c r="E55" s="3"/>
      <c r="F55" s="3"/>
      <c r="G55" s="3"/>
      <c r="H55" s="3"/>
      <c r="I55" s="3"/>
      <c r="J55" s="3"/>
    </row>
    <row r="56" spans="1:11" ht="100.8" x14ac:dyDescent="0.3">
      <c r="B56" s="3" t="s">
        <v>151</v>
      </c>
      <c r="C56" s="3">
        <v>1550</v>
      </c>
      <c r="D56" s="3">
        <v>630</v>
      </c>
      <c r="E56" s="3">
        <f t="shared" ref="E56:E61" si="0">(C56-D56)</f>
        <v>920</v>
      </c>
      <c r="F56" s="3" t="s">
        <v>66</v>
      </c>
      <c r="G56" s="3" t="s">
        <v>150</v>
      </c>
      <c r="H56" s="3" t="s">
        <v>152</v>
      </c>
      <c r="I56" s="3" t="s">
        <v>17</v>
      </c>
      <c r="J56" s="3" t="s">
        <v>153</v>
      </c>
      <c r="K56" s="12" t="s">
        <v>154</v>
      </c>
    </row>
    <row r="57" spans="1:11" ht="72" x14ac:dyDescent="0.3">
      <c r="A57" s="10"/>
      <c r="B57" s="3" t="s">
        <v>155</v>
      </c>
      <c r="C57" s="3">
        <v>1222</v>
      </c>
      <c r="D57" s="3">
        <v>0</v>
      </c>
      <c r="E57" s="3">
        <f t="shared" si="0"/>
        <v>1222</v>
      </c>
      <c r="F57" s="3" t="s">
        <v>14</v>
      </c>
      <c r="G57" s="3" t="s">
        <v>150</v>
      </c>
      <c r="H57" s="3" t="s">
        <v>152</v>
      </c>
      <c r="I57" s="3" t="s">
        <v>17</v>
      </c>
      <c r="J57" s="12" t="s">
        <v>156</v>
      </c>
      <c r="K57" s="1" t="s">
        <v>157</v>
      </c>
    </row>
    <row r="58" spans="1:11" ht="130.5" customHeight="1" x14ac:dyDescent="0.3">
      <c r="A58" s="10"/>
      <c r="B58" s="12" t="s">
        <v>158</v>
      </c>
      <c r="C58" s="3">
        <v>370</v>
      </c>
      <c r="D58" s="3">
        <v>179</v>
      </c>
      <c r="E58" s="3">
        <f t="shared" si="0"/>
        <v>191</v>
      </c>
      <c r="F58" s="3" t="s">
        <v>14</v>
      </c>
      <c r="G58" s="3" t="s">
        <v>150</v>
      </c>
      <c r="H58" s="3" t="s">
        <v>152</v>
      </c>
      <c r="I58" s="3" t="s">
        <v>17</v>
      </c>
      <c r="J58" s="3" t="s">
        <v>159</v>
      </c>
      <c r="K58" s="12" t="s">
        <v>160</v>
      </c>
    </row>
    <row r="59" spans="1:11" ht="129.6" x14ac:dyDescent="0.3">
      <c r="A59" s="10"/>
      <c r="B59" s="3" t="s">
        <v>161</v>
      </c>
      <c r="C59" s="3">
        <v>893</v>
      </c>
      <c r="D59" s="3">
        <v>560</v>
      </c>
      <c r="E59" s="3">
        <f t="shared" si="0"/>
        <v>333</v>
      </c>
      <c r="F59" s="3" t="s">
        <v>66</v>
      </c>
      <c r="G59" s="3" t="s">
        <v>162</v>
      </c>
      <c r="H59" s="3" t="s">
        <v>152</v>
      </c>
      <c r="I59" s="3" t="s">
        <v>17</v>
      </c>
      <c r="J59" s="3" t="s">
        <v>163</v>
      </c>
      <c r="K59" s="1" t="s">
        <v>164</v>
      </c>
    </row>
    <row r="60" spans="1:11" ht="43.2" x14ac:dyDescent="0.3">
      <c r="A60" s="10"/>
      <c r="B60" s="12" t="s">
        <v>165</v>
      </c>
      <c r="C60" s="3">
        <v>360</v>
      </c>
      <c r="D60" s="3">
        <v>36</v>
      </c>
      <c r="E60" s="3">
        <f t="shared" si="0"/>
        <v>324</v>
      </c>
      <c r="F60" s="3" t="s">
        <v>14</v>
      </c>
      <c r="G60" s="3" t="s">
        <v>162</v>
      </c>
      <c r="H60" s="3" t="s">
        <v>152</v>
      </c>
      <c r="I60" s="3" t="s">
        <v>17</v>
      </c>
      <c r="J60" s="12" t="s">
        <v>166</v>
      </c>
      <c r="K60" s="1" t="s">
        <v>167</v>
      </c>
    </row>
    <row r="61" spans="1:11" ht="57.6" x14ac:dyDescent="0.3">
      <c r="A61" s="10"/>
      <c r="B61" s="3" t="s">
        <v>168</v>
      </c>
      <c r="C61" s="3">
        <v>80</v>
      </c>
      <c r="D61" s="3">
        <v>29</v>
      </c>
      <c r="E61" s="3">
        <f t="shared" si="0"/>
        <v>51</v>
      </c>
      <c r="F61" s="3" t="s">
        <v>66</v>
      </c>
      <c r="G61" s="3" t="s">
        <v>162</v>
      </c>
      <c r="H61" s="3" t="s">
        <v>152</v>
      </c>
      <c r="I61" s="3" t="s">
        <v>17</v>
      </c>
      <c r="J61" s="3" t="s">
        <v>169</v>
      </c>
      <c r="K61" s="1" t="s">
        <v>170</v>
      </c>
    </row>
    <row r="62" spans="1:11" ht="28.8" x14ac:dyDescent="0.3">
      <c r="A62" s="10"/>
      <c r="B62" s="3" t="s">
        <v>171</v>
      </c>
      <c r="C62" s="3">
        <v>100</v>
      </c>
      <c r="D62" s="3">
        <v>0</v>
      </c>
      <c r="E62" s="3">
        <v>100</v>
      </c>
      <c r="F62" s="3" t="s">
        <v>66</v>
      </c>
      <c r="G62" s="3" t="s">
        <v>162</v>
      </c>
      <c r="H62" s="3" t="s">
        <v>152</v>
      </c>
      <c r="I62" s="3" t="s">
        <v>17</v>
      </c>
      <c r="J62" s="3" t="s">
        <v>172</v>
      </c>
      <c r="K62" s="1" t="s">
        <v>173</v>
      </c>
    </row>
    <row r="63" spans="1:11" ht="43.2" x14ac:dyDescent="0.3">
      <c r="A63" s="10"/>
      <c r="B63" s="3" t="s">
        <v>174</v>
      </c>
      <c r="C63" s="3">
        <v>102</v>
      </c>
      <c r="D63" s="3">
        <v>0</v>
      </c>
      <c r="E63" s="3">
        <v>102</v>
      </c>
      <c r="F63" s="3" t="s">
        <v>66</v>
      </c>
      <c r="G63" s="3" t="s">
        <v>162</v>
      </c>
      <c r="H63" s="3" t="s">
        <v>152</v>
      </c>
      <c r="I63" s="3" t="s">
        <v>17</v>
      </c>
      <c r="J63" s="1" t="s">
        <v>175</v>
      </c>
      <c r="K63" s="1" t="s">
        <v>176</v>
      </c>
    </row>
    <row r="64" spans="1:11" ht="114" customHeight="1" x14ac:dyDescent="0.3">
      <c r="A64" s="10"/>
      <c r="B64" s="1" t="s">
        <v>177</v>
      </c>
      <c r="C64" s="3">
        <v>1400</v>
      </c>
      <c r="D64" s="3">
        <v>0</v>
      </c>
      <c r="E64" s="3">
        <v>1400</v>
      </c>
      <c r="F64" s="3" t="s">
        <v>14</v>
      </c>
      <c r="G64" s="3" t="s">
        <v>162</v>
      </c>
      <c r="H64" s="3" t="s">
        <v>152</v>
      </c>
      <c r="I64" s="3" t="s">
        <v>17</v>
      </c>
      <c r="J64" t="s">
        <v>178</v>
      </c>
      <c r="K64" s="1" t="s">
        <v>179</v>
      </c>
    </row>
    <row r="65" spans="1:11" ht="97.5" customHeight="1" x14ac:dyDescent="0.3">
      <c r="A65" s="10"/>
      <c r="B65" s="86" t="s">
        <v>180</v>
      </c>
      <c r="C65" s="3">
        <v>410</v>
      </c>
      <c r="D65" s="3">
        <v>0</v>
      </c>
      <c r="E65" s="3">
        <f>(C65-D65)</f>
        <v>410</v>
      </c>
      <c r="F65" s="3" t="s">
        <v>66</v>
      </c>
      <c r="G65" s="3" t="s">
        <v>150</v>
      </c>
      <c r="H65" s="3" t="s">
        <v>152</v>
      </c>
      <c r="I65" s="3" t="s">
        <v>17</v>
      </c>
      <c r="J65" s="12" t="s">
        <v>181</v>
      </c>
      <c r="K65" s="12" t="s">
        <v>182</v>
      </c>
    </row>
    <row r="66" spans="1:11" ht="97.5" customHeight="1" x14ac:dyDescent="0.3">
      <c r="A66" s="10"/>
      <c r="B66" s="12" t="s">
        <v>183</v>
      </c>
      <c r="C66" s="3">
        <v>280</v>
      </c>
      <c r="D66" s="3">
        <v>0</v>
      </c>
      <c r="E66" s="3">
        <v>280</v>
      </c>
      <c r="F66" s="3" t="s">
        <v>66</v>
      </c>
      <c r="G66" s="3" t="s">
        <v>150</v>
      </c>
      <c r="H66" s="3" t="s">
        <v>152</v>
      </c>
      <c r="I66" s="3" t="s">
        <v>17</v>
      </c>
      <c r="J66" s="12" t="s">
        <v>184</v>
      </c>
      <c r="K66" s="12" t="s">
        <v>185</v>
      </c>
    </row>
    <row r="67" spans="1:11" s="16" customFormat="1" ht="14.4" x14ac:dyDescent="0.3">
      <c r="A67" s="21"/>
      <c r="B67" s="34"/>
      <c r="C67" s="19"/>
      <c r="D67" s="19"/>
      <c r="E67" s="47">
        <f>SUM(E56:E66)</f>
        <v>5333</v>
      </c>
      <c r="F67" s="19"/>
      <c r="G67" s="19"/>
      <c r="H67" s="19"/>
      <c r="I67" s="19"/>
      <c r="J67" s="19"/>
    </row>
    <row r="68" spans="1:11" ht="14.4" x14ac:dyDescent="0.3">
      <c r="A68" s="7" t="s">
        <v>186</v>
      </c>
      <c r="B68" s="32"/>
      <c r="C68" s="3"/>
      <c r="D68" s="3"/>
      <c r="E68" s="3"/>
      <c r="F68" s="3"/>
      <c r="G68" s="3"/>
      <c r="H68" s="3"/>
      <c r="I68" s="3"/>
      <c r="J68" s="3"/>
    </row>
    <row r="69" spans="1:11" ht="28.8" x14ac:dyDescent="0.3">
      <c r="A69" s="90"/>
      <c r="B69" s="91" t="s">
        <v>187</v>
      </c>
      <c r="C69" s="8">
        <v>120</v>
      </c>
      <c r="D69" s="8">
        <v>0</v>
      </c>
      <c r="E69" s="8">
        <v>120</v>
      </c>
      <c r="F69" s="8" t="s">
        <v>66</v>
      </c>
      <c r="G69" s="8" t="s">
        <v>162</v>
      </c>
      <c r="H69" s="8" t="s">
        <v>152</v>
      </c>
      <c r="I69" s="8" t="s">
        <v>17</v>
      </c>
      <c r="J69" s="8" t="s">
        <v>188</v>
      </c>
      <c r="K69" s="91" t="s">
        <v>189</v>
      </c>
    </row>
    <row r="70" spans="1:11" s="16" customFormat="1" ht="14.4" x14ac:dyDescent="0.3">
      <c r="A70" s="21"/>
      <c r="B70" s="34"/>
      <c r="C70" s="19"/>
      <c r="D70" s="19"/>
      <c r="E70" s="14">
        <f>SUM(E69:E69)</f>
        <v>120</v>
      </c>
      <c r="F70" s="19"/>
      <c r="G70" s="19"/>
      <c r="H70" s="19"/>
      <c r="I70" s="19"/>
      <c r="J70" s="19"/>
    </row>
    <row r="71" spans="1:11" ht="14.4" x14ac:dyDescent="0.3">
      <c r="A71" s="7" t="s">
        <v>190</v>
      </c>
      <c r="B71" s="32"/>
      <c r="C71" s="3"/>
      <c r="D71" s="3"/>
      <c r="E71" s="3"/>
      <c r="F71" s="3"/>
      <c r="G71" s="3"/>
      <c r="H71" s="3"/>
      <c r="I71" s="3"/>
      <c r="J71" s="3"/>
    </row>
    <row r="72" spans="1:11" ht="43.2" x14ac:dyDescent="0.3">
      <c r="A72" s="10"/>
      <c r="B72" s="3" t="s">
        <v>191</v>
      </c>
      <c r="C72" s="3">
        <v>400</v>
      </c>
      <c r="D72" s="3">
        <v>107</v>
      </c>
      <c r="E72" s="3">
        <f>(C72-D72)</f>
        <v>293</v>
      </c>
      <c r="F72" s="3" t="s">
        <v>74</v>
      </c>
      <c r="G72" t="s">
        <v>192</v>
      </c>
      <c r="H72" t="s">
        <v>16</v>
      </c>
      <c r="I72" t="s">
        <v>69</v>
      </c>
      <c r="J72" t="s">
        <v>193</v>
      </c>
      <c r="K72" s="1" t="s">
        <v>194</v>
      </c>
    </row>
    <row r="73" spans="1:11" ht="43.2" x14ac:dyDescent="0.3">
      <c r="A73" s="10"/>
      <c r="B73" s="3" t="s">
        <v>195</v>
      </c>
      <c r="C73" s="3">
        <v>80</v>
      </c>
      <c r="D73" s="3">
        <v>0</v>
      </c>
      <c r="E73" s="3">
        <f>(C73-D73)</f>
        <v>80</v>
      </c>
      <c r="F73" s="3" t="s">
        <v>74</v>
      </c>
      <c r="G73" t="s">
        <v>192</v>
      </c>
      <c r="H73" t="s">
        <v>16</v>
      </c>
      <c r="I73" t="s">
        <v>69</v>
      </c>
      <c r="J73" t="s">
        <v>196</v>
      </c>
      <c r="K73" s="12" t="s">
        <v>197</v>
      </c>
    </row>
    <row r="74" spans="1:11" s="16" customFormat="1" ht="14.4" x14ac:dyDescent="0.3">
      <c r="A74" s="21"/>
      <c r="B74" s="19"/>
      <c r="C74" s="19"/>
      <c r="D74" s="19"/>
      <c r="E74" s="14">
        <f>SUM(E72:E73)</f>
        <v>373</v>
      </c>
      <c r="F74" s="19"/>
    </row>
    <row r="75" spans="1:11" s="35" customFormat="1" ht="14.4" x14ac:dyDescent="0.3">
      <c r="A75" s="43" t="s">
        <v>591</v>
      </c>
      <c r="B75" s="43"/>
      <c r="C75" s="43"/>
      <c r="D75" s="43"/>
      <c r="E75" s="50">
        <f>SUM(E14+E20+E23+E29+E35+E38+E43+E54+E67+E70+E74)</f>
        <v>11134</v>
      </c>
      <c r="F75" s="43"/>
      <c r="G75" s="43"/>
      <c r="H75" s="43"/>
      <c r="I75" s="43"/>
      <c r="J75" s="43"/>
    </row>
    <row r="76" spans="1:11" ht="14.4" x14ac:dyDescent="0.3">
      <c r="A76" s="10"/>
      <c r="B76" s="32"/>
      <c r="C76" s="3"/>
      <c r="D76" s="3"/>
      <c r="E76" s="3"/>
      <c r="F76" s="3"/>
      <c r="G76" s="2"/>
      <c r="H76" s="2"/>
      <c r="I76" s="2"/>
      <c r="J76" s="2"/>
    </row>
    <row r="77" spans="1:11" s="13" customFormat="1" ht="33" customHeight="1" x14ac:dyDescent="0.3">
      <c r="A77" s="23" t="s">
        <v>198</v>
      </c>
      <c r="B77" s="24"/>
      <c r="C77" s="25"/>
      <c r="D77" s="25"/>
      <c r="E77" s="25"/>
      <c r="F77" s="25"/>
      <c r="G77" s="24"/>
      <c r="H77" s="24"/>
      <c r="I77" s="24"/>
      <c r="J77" s="24"/>
    </row>
    <row r="78" spans="1:11" ht="28.8" x14ac:dyDescent="0.3">
      <c r="A78" s="9" t="s">
        <v>1</v>
      </c>
      <c r="B78" s="9" t="s">
        <v>2</v>
      </c>
      <c r="C78" s="92" t="s">
        <v>3</v>
      </c>
      <c r="D78" s="92" t="s">
        <v>4</v>
      </c>
      <c r="E78" s="92" t="s">
        <v>5</v>
      </c>
      <c r="F78" s="92" t="s">
        <v>6</v>
      </c>
      <c r="G78" s="92" t="s">
        <v>7</v>
      </c>
      <c r="H78" s="92" t="s">
        <v>8</v>
      </c>
      <c r="I78" s="92" t="s">
        <v>9</v>
      </c>
      <c r="J78" s="92" t="s">
        <v>199</v>
      </c>
      <c r="K78" s="7" t="s">
        <v>200</v>
      </c>
    </row>
    <row r="79" spans="1:11" ht="14.4" x14ac:dyDescent="0.3">
      <c r="A79" s="7" t="s">
        <v>12</v>
      </c>
      <c r="B79" s="9"/>
      <c r="C79" s="9"/>
      <c r="D79" s="9"/>
      <c r="E79" s="9"/>
      <c r="F79" s="9"/>
      <c r="G79" s="9"/>
      <c r="H79" s="9"/>
      <c r="I79" s="9"/>
      <c r="J79" s="9"/>
      <c r="K79" s="7"/>
    </row>
    <row r="80" spans="1:11" s="80" customFormat="1" ht="14.4" x14ac:dyDescent="0.3">
      <c r="B80" s="79"/>
      <c r="E80" s="81"/>
      <c r="K80" s="79"/>
    </row>
    <row r="81" spans="1:11" s="13" customFormat="1" ht="14.4" x14ac:dyDescent="0.3">
      <c r="A81" s="23"/>
      <c r="B81" s="33"/>
      <c r="C81" s="25"/>
      <c r="D81" s="25"/>
      <c r="E81" s="46">
        <f>SUM(E80)</f>
        <v>0</v>
      </c>
      <c r="F81" s="25"/>
      <c r="G81" s="25"/>
      <c r="H81" s="25"/>
      <c r="I81" s="25"/>
      <c r="J81" s="25"/>
    </row>
    <row r="82" spans="1:11" ht="14.4" x14ac:dyDescent="0.3">
      <c r="A82" s="7" t="s">
        <v>201</v>
      </c>
      <c r="B82" s="3"/>
      <c r="C82" s="3"/>
      <c r="D82" s="3"/>
      <c r="E82" s="3"/>
      <c r="F82" s="3"/>
      <c r="G82" s="3"/>
      <c r="H82" s="3"/>
      <c r="I82" s="3"/>
      <c r="J82" s="3"/>
    </row>
    <row r="83" spans="1:11" ht="43.2" x14ac:dyDescent="0.3">
      <c r="A83" s="10"/>
      <c r="B83" t="s">
        <v>202</v>
      </c>
      <c r="C83">
        <v>12</v>
      </c>
      <c r="D83">
        <v>3</v>
      </c>
      <c r="E83">
        <f>(C83-D83)</f>
        <v>9</v>
      </c>
      <c r="F83" s="3" t="s">
        <v>14</v>
      </c>
      <c r="G83" s="3" t="s">
        <v>15</v>
      </c>
      <c r="H83" s="3" t="s">
        <v>16</v>
      </c>
      <c r="I83" s="3" t="s">
        <v>17</v>
      </c>
      <c r="J83" t="s">
        <v>203</v>
      </c>
      <c r="K83" s="12" t="s">
        <v>204</v>
      </c>
    </row>
    <row r="84" spans="1:11" ht="65.25" customHeight="1" x14ac:dyDescent="0.3">
      <c r="A84" s="7"/>
      <c r="B84" s="12" t="s">
        <v>205</v>
      </c>
      <c r="C84">
        <v>20</v>
      </c>
      <c r="D84">
        <v>14</v>
      </c>
      <c r="E84">
        <f>(C84-D84)</f>
        <v>6</v>
      </c>
      <c r="F84" t="s">
        <v>14</v>
      </c>
      <c r="G84" t="s">
        <v>15</v>
      </c>
      <c r="H84" t="s">
        <v>16</v>
      </c>
      <c r="I84" t="s">
        <v>17</v>
      </c>
      <c r="J84" t="s">
        <v>206</v>
      </c>
      <c r="K84" s="1" t="s">
        <v>207</v>
      </c>
    </row>
    <row r="85" spans="1:11" s="13" customFormat="1" ht="14.4" x14ac:dyDescent="0.3">
      <c r="A85" s="26"/>
      <c r="B85" s="33"/>
      <c r="C85" s="25"/>
      <c r="D85" s="25"/>
      <c r="E85" s="23">
        <f>SUM(E83:E84)</f>
        <v>15</v>
      </c>
    </row>
    <row r="86" spans="1:11" ht="14.4" x14ac:dyDescent="0.3">
      <c r="A86" s="7" t="s">
        <v>208</v>
      </c>
      <c r="B86" s="32"/>
      <c r="C86" s="3"/>
      <c r="D86" s="3"/>
      <c r="E86" s="3"/>
    </row>
    <row r="87" spans="1:11" s="3" customFormat="1" ht="14.4" x14ac:dyDescent="0.3"/>
    <row r="88" spans="1:11" s="13" customFormat="1" ht="14.4" x14ac:dyDescent="0.3">
      <c r="B88" s="33"/>
      <c r="C88" s="25"/>
      <c r="D88" s="25"/>
      <c r="E88" s="23">
        <f>SUM(E87)</f>
        <v>0</v>
      </c>
    </row>
    <row r="89" spans="1:11" ht="14.4" x14ac:dyDescent="0.3">
      <c r="A89" s="7" t="s">
        <v>72</v>
      </c>
      <c r="B89" s="32"/>
      <c r="C89" s="3"/>
      <c r="D89" s="3"/>
      <c r="E89" s="3"/>
    </row>
    <row r="90" spans="1:11" ht="14.4" x14ac:dyDescent="0.3">
      <c r="B90" s="32"/>
      <c r="C90" s="3"/>
      <c r="D90" s="3"/>
      <c r="E90" s="3">
        <v>0</v>
      </c>
      <c r="F90" s="3"/>
      <c r="G90" s="3"/>
      <c r="H90" s="3"/>
      <c r="I90" s="3"/>
      <c r="J90" s="3"/>
      <c r="K90" s="3"/>
    </row>
    <row r="91" spans="1:11" s="13" customFormat="1" ht="14.4" x14ac:dyDescent="0.3">
      <c r="B91" s="33"/>
      <c r="C91" s="25"/>
      <c r="D91" s="25"/>
      <c r="E91" s="23">
        <f>SUM(E90)</f>
        <v>0</v>
      </c>
      <c r="F91" s="25"/>
      <c r="G91" s="25"/>
      <c r="H91" s="25"/>
      <c r="I91" s="25"/>
      <c r="J91" s="25"/>
      <c r="K91" s="25"/>
    </row>
    <row r="92" spans="1:11" ht="14.4" x14ac:dyDescent="0.3">
      <c r="A92" s="7" t="s">
        <v>88</v>
      </c>
      <c r="B92" s="32"/>
      <c r="C92" s="3"/>
      <c r="D92" s="3"/>
      <c r="E92" s="3"/>
      <c r="F92" s="3"/>
      <c r="G92" s="3"/>
      <c r="H92" s="3"/>
      <c r="I92" s="3"/>
      <c r="J92" s="3"/>
      <c r="K92" s="3"/>
    </row>
    <row r="93" spans="1:11" ht="14.4" x14ac:dyDescent="0.3">
      <c r="B93" s="3"/>
      <c r="C93" s="3"/>
      <c r="D93" s="3"/>
      <c r="E93" s="3">
        <v>0</v>
      </c>
    </row>
    <row r="94" spans="1:11" s="13" customFormat="1" ht="14.4" x14ac:dyDescent="0.3">
      <c r="A94" s="23"/>
      <c r="B94" s="33"/>
      <c r="C94" s="25"/>
      <c r="D94" s="25"/>
      <c r="E94" s="23">
        <f>SUM(E93)</f>
        <v>0</v>
      </c>
    </row>
    <row r="95" spans="1:11" ht="14.4" x14ac:dyDescent="0.3">
      <c r="A95" s="7" t="s">
        <v>105</v>
      </c>
      <c r="B95" s="32"/>
      <c r="C95" s="3"/>
      <c r="D95" s="3"/>
      <c r="E95" s="3"/>
    </row>
    <row r="96" spans="1:11" ht="14.4" x14ac:dyDescent="0.3">
      <c r="B96" s="32"/>
      <c r="C96" s="2"/>
      <c r="D96" s="3"/>
      <c r="E96" s="3">
        <v>0</v>
      </c>
      <c r="F96" s="2"/>
      <c r="G96" s="2"/>
      <c r="H96" s="2"/>
      <c r="I96" s="2"/>
      <c r="J96" s="2"/>
    </row>
    <row r="97" spans="1:11" s="13" customFormat="1" ht="14.4" x14ac:dyDescent="0.3">
      <c r="B97" s="33"/>
      <c r="C97" s="24"/>
      <c r="D97" s="25"/>
      <c r="E97" s="23">
        <f>SUM(E96)</f>
        <v>0</v>
      </c>
      <c r="F97" s="24"/>
      <c r="G97" s="24"/>
      <c r="H97" s="24"/>
      <c r="I97" s="24"/>
      <c r="J97" s="24"/>
    </row>
    <row r="98" spans="1:11" ht="14.4" x14ac:dyDescent="0.3">
      <c r="A98" s="7" t="s">
        <v>106</v>
      </c>
      <c r="B98" s="32"/>
      <c r="C98" s="2"/>
      <c r="D98" s="3"/>
      <c r="E98" s="3"/>
      <c r="F98" s="2"/>
      <c r="G98" s="2"/>
      <c r="H98" s="2"/>
      <c r="I98" s="2"/>
      <c r="J98" s="2"/>
    </row>
    <row r="99" spans="1:11" ht="14.4" x14ac:dyDescent="0.3">
      <c r="A99" s="7"/>
      <c r="B99" s="32"/>
      <c r="C99" s="2"/>
      <c r="D99" s="3"/>
      <c r="E99" s="3">
        <v>0</v>
      </c>
      <c r="F99" s="2"/>
      <c r="G99" s="2"/>
      <c r="H99" s="2"/>
      <c r="I99" s="2"/>
      <c r="J99" s="2"/>
    </row>
    <row r="100" spans="1:11" s="13" customFormat="1" ht="14.4" x14ac:dyDescent="0.3">
      <c r="A100" s="23"/>
      <c r="B100" s="33"/>
      <c r="C100" s="24"/>
      <c r="D100" s="24"/>
      <c r="E100" s="23">
        <f>SUM(E99)</f>
        <v>0</v>
      </c>
      <c r="F100" s="24"/>
      <c r="G100" s="24"/>
      <c r="H100" s="24"/>
      <c r="I100" s="24"/>
      <c r="J100" s="24"/>
    </row>
    <row r="101" spans="1:11" s="3" customFormat="1" ht="14.4" x14ac:dyDescent="0.3">
      <c r="A101" s="7" t="s">
        <v>119</v>
      </c>
      <c r="B101" s="32"/>
    </row>
    <row r="102" spans="1:11" ht="56.25" customHeight="1" x14ac:dyDescent="0.3">
      <c r="B102" s="3" t="s">
        <v>209</v>
      </c>
      <c r="C102" s="3">
        <v>173</v>
      </c>
      <c r="D102" s="3">
        <v>92</v>
      </c>
      <c r="E102" s="3">
        <f>(C102-D102)</f>
        <v>81</v>
      </c>
      <c r="F102" s="3" t="s">
        <v>121</v>
      </c>
      <c r="G102" s="3" t="s">
        <v>119</v>
      </c>
      <c r="H102" s="3" t="s">
        <v>109</v>
      </c>
      <c r="I102" s="12" t="s">
        <v>110</v>
      </c>
      <c r="J102" s="1" t="s">
        <v>210</v>
      </c>
      <c r="K102" s="1" t="s">
        <v>211</v>
      </c>
    </row>
    <row r="103" spans="1:11" s="13" customFormat="1" ht="14.4" x14ac:dyDescent="0.3">
      <c r="A103" s="26"/>
      <c r="B103" s="33"/>
      <c r="C103" s="25"/>
      <c r="D103" s="25"/>
      <c r="E103" s="23">
        <f>SUM(E102:E102)</f>
        <v>81</v>
      </c>
      <c r="F103" s="25"/>
      <c r="G103" s="25"/>
      <c r="H103" s="25"/>
      <c r="I103" s="25"/>
      <c r="J103" s="25"/>
    </row>
    <row r="104" spans="1:11" ht="14.4" x14ac:dyDescent="0.3">
      <c r="A104" s="7" t="s">
        <v>150</v>
      </c>
      <c r="B104" s="32"/>
      <c r="C104" s="3"/>
      <c r="D104" s="3"/>
      <c r="E104" s="3"/>
      <c r="F104" s="3"/>
      <c r="G104" s="3"/>
      <c r="H104" s="3"/>
      <c r="I104" s="3"/>
      <c r="J104" s="3"/>
    </row>
    <row r="105" spans="1:11" s="80" customFormat="1" ht="14.4" x14ac:dyDescent="0.3">
      <c r="K105" s="79"/>
    </row>
    <row r="106" spans="1:11" s="13" customFormat="1" ht="14.4" x14ac:dyDescent="0.3">
      <c r="A106" s="26"/>
      <c r="B106" s="33"/>
      <c r="C106" s="25"/>
      <c r="D106" s="25"/>
      <c r="E106" s="23">
        <f>SUM(E105:E105)</f>
        <v>0</v>
      </c>
      <c r="F106" s="25"/>
      <c r="G106" s="25"/>
      <c r="H106" s="25"/>
      <c r="I106" s="25"/>
      <c r="J106" s="25"/>
    </row>
    <row r="107" spans="1:11" ht="14.4" x14ac:dyDescent="0.3">
      <c r="A107" s="7" t="s">
        <v>186</v>
      </c>
      <c r="B107" s="32"/>
      <c r="C107" s="3"/>
      <c r="D107" s="3"/>
      <c r="E107" s="3"/>
      <c r="F107" s="3"/>
      <c r="G107" s="3"/>
      <c r="H107" s="3"/>
      <c r="I107" s="3"/>
      <c r="J107" s="3"/>
    </row>
    <row r="108" spans="1:11" ht="14.4" x14ac:dyDescent="0.3">
      <c r="A108" s="7"/>
      <c r="B108" s="32"/>
      <c r="C108" s="3"/>
      <c r="D108" s="3"/>
      <c r="E108" s="3">
        <v>0</v>
      </c>
      <c r="F108" s="3"/>
      <c r="G108" s="3"/>
      <c r="H108" s="3"/>
      <c r="I108" s="3"/>
      <c r="J108" s="3"/>
    </row>
    <row r="109" spans="1:11" s="13" customFormat="1" ht="14.4" x14ac:dyDescent="0.3">
      <c r="B109" s="33"/>
      <c r="C109" s="24"/>
      <c r="D109" s="24"/>
      <c r="E109" s="23">
        <f>SUM(E108)</f>
        <v>0</v>
      </c>
      <c r="F109" s="24"/>
      <c r="G109" s="24"/>
      <c r="H109" s="24"/>
      <c r="I109" s="24"/>
      <c r="J109" s="24"/>
    </row>
    <row r="110" spans="1:11" ht="14.4" x14ac:dyDescent="0.3">
      <c r="A110" s="7" t="s">
        <v>190</v>
      </c>
      <c r="B110" s="32"/>
      <c r="C110" s="2"/>
      <c r="D110" s="2"/>
      <c r="E110" s="2"/>
      <c r="F110" s="2"/>
      <c r="G110" s="2"/>
      <c r="H110" s="2"/>
      <c r="I110" s="2"/>
      <c r="J110" s="2"/>
    </row>
    <row r="111" spans="1:11" ht="14.4" x14ac:dyDescent="0.3">
      <c r="A111" s="10"/>
      <c r="B111" s="32"/>
      <c r="C111" s="2"/>
      <c r="D111" s="2"/>
      <c r="E111" s="3">
        <v>0</v>
      </c>
      <c r="F111" s="2"/>
      <c r="G111" s="2"/>
      <c r="H111" s="2"/>
      <c r="I111" s="2"/>
      <c r="J111" s="2"/>
    </row>
    <row r="112" spans="1:11" s="13" customFormat="1" ht="14.4" x14ac:dyDescent="0.3">
      <c r="A112" s="26"/>
      <c r="B112" s="33"/>
      <c r="C112" s="24"/>
      <c r="D112" s="24"/>
      <c r="E112" s="23">
        <f>SUM(E111)</f>
        <v>0</v>
      </c>
      <c r="F112" s="24"/>
      <c r="G112" s="24"/>
      <c r="H112" s="24"/>
      <c r="I112" s="24"/>
      <c r="J112" s="24"/>
    </row>
    <row r="113" spans="1:10" s="35" customFormat="1" ht="14.4" x14ac:dyDescent="0.3">
      <c r="A113" s="43" t="s">
        <v>592</v>
      </c>
      <c r="B113" s="42"/>
      <c r="C113" s="42"/>
      <c r="D113" s="42"/>
      <c r="E113" s="43">
        <f>SUM(E81+E85+E88+E91+E94+E97+E100+E103+E106+E109+E112)</f>
        <v>96</v>
      </c>
      <c r="F113" s="42"/>
      <c r="G113" s="42"/>
      <c r="H113" s="42"/>
      <c r="I113" s="42"/>
      <c r="J113" s="42"/>
    </row>
    <row r="114" spans="1:10" ht="14.4" x14ac:dyDescent="0.3">
      <c r="A114" s="10"/>
      <c r="B114" s="2"/>
      <c r="C114" s="2"/>
      <c r="D114" s="2"/>
      <c r="E114" s="2"/>
      <c r="F114" s="2"/>
      <c r="G114" s="2"/>
      <c r="H114" s="2"/>
      <c r="I114" s="2"/>
      <c r="J114" s="2"/>
    </row>
    <row r="115" spans="1:10" ht="14.4" x14ac:dyDescent="0.3">
      <c r="A115" s="43" t="s">
        <v>593</v>
      </c>
      <c r="B115" s="42"/>
      <c r="C115" s="42"/>
      <c r="D115" s="42"/>
      <c r="E115" s="50">
        <f>(E75+E113)</f>
        <v>11230</v>
      </c>
      <c r="F115" s="2"/>
      <c r="G115" s="2"/>
      <c r="H115" s="2"/>
      <c r="I115" s="2"/>
      <c r="J115" s="2"/>
    </row>
    <row r="116" spans="1:10" ht="14.4" x14ac:dyDescent="0.3">
      <c r="A116" s="10"/>
      <c r="B116" s="2"/>
      <c r="C116" s="2"/>
      <c r="D116" s="2"/>
      <c r="E116" s="2"/>
      <c r="F116" s="2"/>
      <c r="G116" s="2"/>
      <c r="H116" s="2"/>
      <c r="I116" s="2"/>
      <c r="J116" s="2"/>
    </row>
    <row r="117" spans="1:10" ht="14.4" x14ac:dyDescent="0.3">
      <c r="A117" s="4"/>
    </row>
    <row r="118" spans="1:10" 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7E6B-A662-4518-98C8-374A77A7F374}">
  <dimension ref="A1:I60"/>
  <sheetViews>
    <sheetView workbookViewId="0"/>
  </sheetViews>
  <sheetFormatPr defaultRowHeight="15" customHeight="1" x14ac:dyDescent="0.3"/>
  <cols>
    <col min="1" max="1" width="17.5546875" customWidth="1"/>
    <col min="2" max="2" width="31.44140625" customWidth="1"/>
    <col min="3" max="3" width="9.6640625" bestFit="1" customWidth="1"/>
    <col min="4" max="4" width="16.5546875" customWidth="1"/>
    <col min="5" max="5" width="14.6640625" customWidth="1"/>
    <col min="6" max="7" width="15.44140625" customWidth="1"/>
    <col min="8" max="8" width="17.88671875" customWidth="1"/>
    <col min="9" max="9" width="68.109375" style="1" customWidth="1"/>
  </cols>
  <sheetData>
    <row r="1" spans="1:9" s="28" customFormat="1" ht="30" customHeight="1" x14ac:dyDescent="0.3">
      <c r="A1" s="27" t="s">
        <v>212</v>
      </c>
      <c r="B1" s="27"/>
      <c r="I1" s="29"/>
    </row>
    <row r="2" spans="1:9" s="28" customFormat="1" ht="28.8" x14ac:dyDescent="0.3">
      <c r="A2" s="38" t="s">
        <v>1</v>
      </c>
      <c r="B2" s="39" t="s">
        <v>2</v>
      </c>
      <c r="C2" s="39" t="s">
        <v>213</v>
      </c>
      <c r="D2" s="38" t="s">
        <v>214</v>
      </c>
      <c r="E2" s="38" t="s">
        <v>6</v>
      </c>
      <c r="F2" s="38" t="s">
        <v>7</v>
      </c>
      <c r="G2" s="38" t="s">
        <v>8</v>
      </c>
      <c r="H2" s="38" t="s">
        <v>9</v>
      </c>
      <c r="I2" s="39" t="s">
        <v>11</v>
      </c>
    </row>
    <row r="3" spans="1:9" ht="14.4" x14ac:dyDescent="0.3">
      <c r="A3" s="7" t="s">
        <v>12</v>
      </c>
    </row>
    <row r="4" spans="1:9" ht="60" customHeight="1" x14ac:dyDescent="0.3">
      <c r="B4" s="12" t="s">
        <v>215</v>
      </c>
      <c r="C4" s="3">
        <v>54</v>
      </c>
      <c r="D4" s="1" t="s">
        <v>216</v>
      </c>
      <c r="E4" t="s">
        <v>14</v>
      </c>
      <c r="F4" t="s">
        <v>15</v>
      </c>
      <c r="G4" t="s">
        <v>16</v>
      </c>
      <c r="H4" t="s">
        <v>17</v>
      </c>
      <c r="I4" s="12" t="s">
        <v>217</v>
      </c>
    </row>
    <row r="5" spans="1:9" s="3" customFormat="1" ht="93" customHeight="1" x14ac:dyDescent="0.3">
      <c r="B5" s="12" t="s">
        <v>218</v>
      </c>
      <c r="C5" s="3">
        <v>153</v>
      </c>
      <c r="D5" s="12" t="s">
        <v>219</v>
      </c>
      <c r="E5" s="3" t="s">
        <v>14</v>
      </c>
      <c r="F5" s="3" t="s">
        <v>15</v>
      </c>
      <c r="G5" s="3" t="s">
        <v>16</v>
      </c>
      <c r="H5" s="3" t="s">
        <v>17</v>
      </c>
      <c r="I5" s="12" t="s">
        <v>220</v>
      </c>
    </row>
    <row r="6" spans="1:9" s="28" customFormat="1" ht="14.4" x14ac:dyDescent="0.3">
      <c r="C6" s="27">
        <f>SUM(C4:C5)</f>
        <v>207</v>
      </c>
      <c r="I6" s="29"/>
    </row>
    <row r="7" spans="1:9" ht="14.4" x14ac:dyDescent="0.3">
      <c r="A7" s="7" t="s">
        <v>201</v>
      </c>
    </row>
    <row r="8" spans="1:9" ht="78" customHeight="1" x14ac:dyDescent="0.3">
      <c r="B8" s="12" t="s">
        <v>221</v>
      </c>
      <c r="C8" s="3">
        <v>293</v>
      </c>
      <c r="D8" s="12" t="s">
        <v>222</v>
      </c>
      <c r="E8" s="3" t="s">
        <v>14</v>
      </c>
      <c r="F8" s="3" t="s">
        <v>15</v>
      </c>
      <c r="G8" s="3" t="s">
        <v>16</v>
      </c>
      <c r="H8" s="3" t="s">
        <v>17</v>
      </c>
      <c r="I8" s="17" t="s">
        <v>223</v>
      </c>
    </row>
    <row r="9" spans="1:9" ht="28.8" x14ac:dyDescent="0.3">
      <c r="B9" t="s">
        <v>224</v>
      </c>
      <c r="C9">
        <v>43</v>
      </c>
      <c r="D9" s="3" t="s">
        <v>225</v>
      </c>
      <c r="E9" t="s">
        <v>14</v>
      </c>
      <c r="F9" t="s">
        <v>15</v>
      </c>
      <c r="G9" t="s">
        <v>16</v>
      </c>
      <c r="H9" t="s">
        <v>17</v>
      </c>
      <c r="I9" s="12" t="s">
        <v>226</v>
      </c>
    </row>
    <row r="10" spans="1:9" ht="25.8" customHeight="1" x14ac:dyDescent="0.3">
      <c r="B10" s="12" t="s">
        <v>227</v>
      </c>
      <c r="C10">
        <v>5</v>
      </c>
      <c r="D10" s="1" t="s">
        <v>228</v>
      </c>
      <c r="E10" t="s">
        <v>14</v>
      </c>
      <c r="F10" t="s">
        <v>22</v>
      </c>
      <c r="G10" t="s">
        <v>23</v>
      </c>
      <c r="H10" t="s">
        <v>17</v>
      </c>
      <c r="I10" s="12" t="s">
        <v>229</v>
      </c>
    </row>
    <row r="11" spans="1:9" ht="28.8" x14ac:dyDescent="0.3">
      <c r="B11" s="86" t="s">
        <v>510</v>
      </c>
      <c r="C11">
        <v>165</v>
      </c>
      <c r="D11" s="1" t="s">
        <v>230</v>
      </c>
      <c r="E11" t="s">
        <v>14</v>
      </c>
      <c r="F11" s="3" t="s">
        <v>15</v>
      </c>
      <c r="G11" t="s">
        <v>23</v>
      </c>
      <c r="H11" t="s">
        <v>17</v>
      </c>
      <c r="I11" s="1" t="s">
        <v>231</v>
      </c>
    </row>
    <row r="12" spans="1:9" ht="28.8" x14ac:dyDescent="0.3">
      <c r="B12" s="12" t="s">
        <v>232</v>
      </c>
      <c r="C12">
        <v>15</v>
      </c>
      <c r="D12" s="12" t="s">
        <v>233</v>
      </c>
      <c r="E12" t="s">
        <v>14</v>
      </c>
      <c r="F12" t="s">
        <v>15</v>
      </c>
      <c r="G12" t="s">
        <v>16</v>
      </c>
      <c r="H12" t="s">
        <v>17</v>
      </c>
      <c r="I12" s="12" t="s">
        <v>234</v>
      </c>
    </row>
    <row r="13" spans="1:9" ht="99" customHeight="1" x14ac:dyDescent="0.3">
      <c r="B13" s="12" t="s">
        <v>235</v>
      </c>
      <c r="C13">
        <v>323</v>
      </c>
      <c r="D13" s="1" t="s">
        <v>236</v>
      </c>
      <c r="E13" t="s">
        <v>14</v>
      </c>
      <c r="F13" t="s">
        <v>15</v>
      </c>
      <c r="G13" t="s">
        <v>16</v>
      </c>
      <c r="H13" t="s">
        <v>17</v>
      </c>
      <c r="I13" s="12" t="s">
        <v>237</v>
      </c>
    </row>
    <row r="14" spans="1:9" ht="48.6" customHeight="1" x14ac:dyDescent="0.3">
      <c r="B14" s="12" t="s">
        <v>238</v>
      </c>
      <c r="C14">
        <v>17</v>
      </c>
      <c r="D14" s="1" t="s">
        <v>239</v>
      </c>
      <c r="E14" t="s">
        <v>14</v>
      </c>
      <c r="F14" t="s">
        <v>15</v>
      </c>
      <c r="G14" t="s">
        <v>16</v>
      </c>
      <c r="H14" t="s">
        <v>17</v>
      </c>
      <c r="I14" s="12" t="s">
        <v>240</v>
      </c>
    </row>
    <row r="15" spans="1:9" ht="48" customHeight="1" x14ac:dyDescent="0.3">
      <c r="B15" s="12" t="s">
        <v>241</v>
      </c>
      <c r="C15">
        <v>75</v>
      </c>
      <c r="D15" s="1" t="s">
        <v>242</v>
      </c>
      <c r="E15" t="s">
        <v>14</v>
      </c>
      <c r="F15" t="s">
        <v>15</v>
      </c>
      <c r="G15" t="s">
        <v>16</v>
      </c>
      <c r="H15" t="s">
        <v>17</v>
      </c>
      <c r="I15" s="12" t="s">
        <v>243</v>
      </c>
    </row>
    <row r="16" spans="1:9" s="28" customFormat="1" ht="14.4" x14ac:dyDescent="0.3">
      <c r="C16" s="27">
        <f>SUM(C8:C15)</f>
        <v>936</v>
      </c>
      <c r="I16" s="29"/>
    </row>
    <row r="17" spans="1:9" ht="14.4" x14ac:dyDescent="0.3">
      <c r="A17" s="4" t="s">
        <v>208</v>
      </c>
    </row>
    <row r="18" spans="1:9" ht="70.2" customHeight="1" x14ac:dyDescent="0.3">
      <c r="B18" s="3" t="s">
        <v>244</v>
      </c>
      <c r="C18">
        <v>60</v>
      </c>
      <c r="D18" s="1" t="s">
        <v>245</v>
      </c>
      <c r="E18" t="s">
        <v>74</v>
      </c>
      <c r="F18" t="s">
        <v>192</v>
      </c>
      <c r="G18" t="s">
        <v>16</v>
      </c>
      <c r="H18" t="s">
        <v>69</v>
      </c>
      <c r="I18" s="1" t="s">
        <v>246</v>
      </c>
    </row>
    <row r="19" spans="1:9" ht="25.2" customHeight="1" x14ac:dyDescent="0.3">
      <c r="B19" s="86" t="s">
        <v>247</v>
      </c>
      <c r="C19">
        <v>68</v>
      </c>
      <c r="D19" s="1" t="s">
        <v>248</v>
      </c>
      <c r="E19" t="s">
        <v>66</v>
      </c>
      <c r="F19" t="s">
        <v>192</v>
      </c>
      <c r="G19" t="s">
        <v>16</v>
      </c>
      <c r="H19" t="s">
        <v>69</v>
      </c>
      <c r="I19" s="12" t="s">
        <v>249</v>
      </c>
    </row>
    <row r="20" spans="1:9" ht="28.8" x14ac:dyDescent="0.3">
      <c r="B20" s="3" t="s">
        <v>250</v>
      </c>
      <c r="C20">
        <v>13</v>
      </c>
      <c r="D20" s="1" t="s">
        <v>251</v>
      </c>
      <c r="E20" t="s">
        <v>74</v>
      </c>
      <c r="F20" t="s">
        <v>192</v>
      </c>
      <c r="G20" t="s">
        <v>16</v>
      </c>
      <c r="H20" t="s">
        <v>69</v>
      </c>
      <c r="I20" s="1" t="s">
        <v>252</v>
      </c>
    </row>
    <row r="21" spans="1:9" s="28" customFormat="1" ht="14.4" x14ac:dyDescent="0.3">
      <c r="C21" s="27">
        <f>SUM(C18:C20)</f>
        <v>141</v>
      </c>
      <c r="I21" s="29"/>
    </row>
    <row r="22" spans="1:9" ht="14.4" x14ac:dyDescent="0.3">
      <c r="A22" s="4" t="s">
        <v>72</v>
      </c>
    </row>
    <row r="23" spans="1:9" ht="58.2" customHeight="1" x14ac:dyDescent="0.3">
      <c r="B23" t="s">
        <v>253</v>
      </c>
      <c r="C23">
        <v>13</v>
      </c>
      <c r="D23" s="1" t="s">
        <v>254</v>
      </c>
      <c r="E23" t="s">
        <v>74</v>
      </c>
      <c r="F23" t="s">
        <v>75</v>
      </c>
      <c r="G23" t="s">
        <v>76</v>
      </c>
      <c r="H23" t="s">
        <v>69</v>
      </c>
      <c r="I23" s="1" t="s">
        <v>255</v>
      </c>
    </row>
    <row r="24" spans="1:9" s="28" customFormat="1" ht="14.4" x14ac:dyDescent="0.3">
      <c r="C24" s="27">
        <f>SUM(C23:C23)</f>
        <v>13</v>
      </c>
      <c r="I24" s="29"/>
    </row>
    <row r="25" spans="1:9" ht="14.4" x14ac:dyDescent="0.3">
      <c r="A25" s="4" t="s">
        <v>88</v>
      </c>
    </row>
    <row r="26" spans="1:9" ht="57.6" x14ac:dyDescent="0.3">
      <c r="A26" s="4"/>
      <c r="B26" s="83" t="s">
        <v>256</v>
      </c>
      <c r="C26" s="18">
        <v>1365</v>
      </c>
      <c r="D26" t="s">
        <v>257</v>
      </c>
      <c r="E26" t="s">
        <v>99</v>
      </c>
      <c r="F26" s="1" t="s">
        <v>258</v>
      </c>
      <c r="G26" s="1" t="s">
        <v>76</v>
      </c>
      <c r="H26" s="1" t="s">
        <v>69</v>
      </c>
      <c r="I26" s="1" t="s">
        <v>259</v>
      </c>
    </row>
    <row r="27" spans="1:9" ht="99.6" customHeight="1" x14ac:dyDescent="0.3">
      <c r="B27" s="86" t="s">
        <v>260</v>
      </c>
      <c r="C27">
        <f>(240-128)</f>
        <v>112</v>
      </c>
      <c r="D27" t="s">
        <v>261</v>
      </c>
      <c r="E27" s="11" t="s">
        <v>262</v>
      </c>
      <c r="F27" s="3" t="s">
        <v>75</v>
      </c>
      <c r="G27" s="3" t="s">
        <v>68</v>
      </c>
      <c r="H27" s="3" t="s">
        <v>69</v>
      </c>
      <c r="I27" s="1" t="s">
        <v>263</v>
      </c>
    </row>
    <row r="28" spans="1:9" s="28" customFormat="1" ht="14.4" x14ac:dyDescent="0.3">
      <c r="A28" s="27"/>
      <c r="C28" s="44">
        <f>SUM(C26:C27)</f>
        <v>1477</v>
      </c>
      <c r="F28" s="29"/>
      <c r="G28" s="29"/>
      <c r="H28" s="29"/>
      <c r="I28" s="29"/>
    </row>
    <row r="29" spans="1:9" ht="14.4" x14ac:dyDescent="0.3">
      <c r="A29" s="4" t="s">
        <v>105</v>
      </c>
      <c r="F29" s="1"/>
      <c r="G29" s="1"/>
      <c r="H29" s="1"/>
    </row>
    <row r="30" spans="1:9" s="3" customFormat="1" ht="46.8" customHeight="1" x14ac:dyDescent="0.3">
      <c r="B30" t="s">
        <v>264</v>
      </c>
      <c r="C30" s="3">
        <v>96</v>
      </c>
      <c r="D30" s="12" t="s">
        <v>265</v>
      </c>
      <c r="E30" s="3" t="s">
        <v>266</v>
      </c>
      <c r="F30" s="3" t="s">
        <v>42</v>
      </c>
      <c r="G30" s="3" t="s">
        <v>23</v>
      </c>
      <c r="H30" s="3" t="s">
        <v>17</v>
      </c>
      <c r="I30" s="1" t="s">
        <v>267</v>
      </c>
    </row>
    <row r="31" spans="1:9" s="28" customFormat="1" ht="14.4" x14ac:dyDescent="0.3">
      <c r="C31" s="27">
        <f>SUM(C30)</f>
        <v>96</v>
      </c>
      <c r="I31" s="29"/>
    </row>
    <row r="32" spans="1:9" ht="14.4" x14ac:dyDescent="0.3">
      <c r="A32" s="4" t="s">
        <v>106</v>
      </c>
    </row>
    <row r="33" spans="1:9" ht="18" customHeight="1" x14ac:dyDescent="0.3">
      <c r="C33">
        <v>0</v>
      </c>
    </row>
    <row r="34" spans="1:9" s="28" customFormat="1" ht="14.4" x14ac:dyDescent="0.3">
      <c r="C34" s="27">
        <f>SUM(C33)</f>
        <v>0</v>
      </c>
      <c r="I34" s="29"/>
    </row>
    <row r="35" spans="1:9" ht="14.4" x14ac:dyDescent="0.3">
      <c r="A35" s="4" t="s">
        <v>119</v>
      </c>
    </row>
    <row r="36" spans="1:9" ht="75.75" customHeight="1" x14ac:dyDescent="0.3">
      <c r="B36" s="3" t="s">
        <v>268</v>
      </c>
      <c r="C36" s="3">
        <v>6</v>
      </c>
      <c r="D36" s="86" t="s">
        <v>269</v>
      </c>
      <c r="E36" t="s">
        <v>121</v>
      </c>
      <c r="F36" t="s">
        <v>270</v>
      </c>
      <c r="G36" s="1" t="s">
        <v>109</v>
      </c>
      <c r="H36" s="1" t="s">
        <v>110</v>
      </c>
      <c r="I36" s="12" t="s">
        <v>271</v>
      </c>
    </row>
    <row r="37" spans="1:9" ht="28.8" x14ac:dyDescent="0.3">
      <c r="B37" t="s">
        <v>272</v>
      </c>
      <c r="C37">
        <v>7</v>
      </c>
      <c r="D37" t="s">
        <v>273</v>
      </c>
      <c r="E37" t="s">
        <v>121</v>
      </c>
      <c r="F37" t="s">
        <v>274</v>
      </c>
      <c r="G37" s="1" t="s">
        <v>109</v>
      </c>
      <c r="H37" s="1" t="s">
        <v>110</v>
      </c>
      <c r="I37" s="1" t="s">
        <v>275</v>
      </c>
    </row>
    <row r="38" spans="1:9" ht="42.6" customHeight="1" x14ac:dyDescent="0.3">
      <c r="B38" t="s">
        <v>276</v>
      </c>
      <c r="C38">
        <v>134</v>
      </c>
      <c r="D38" s="1" t="s">
        <v>277</v>
      </c>
      <c r="E38" t="s">
        <v>121</v>
      </c>
      <c r="F38" s="1" t="s">
        <v>278</v>
      </c>
      <c r="G38" s="1" t="s">
        <v>109</v>
      </c>
      <c r="H38" s="1" t="s">
        <v>110</v>
      </c>
      <c r="I38" s="1" t="s">
        <v>279</v>
      </c>
    </row>
    <row r="39" spans="1:9" s="28" customFormat="1" ht="14.4" x14ac:dyDescent="0.3">
      <c r="C39" s="27">
        <f>SUM(C36:C38)</f>
        <v>147</v>
      </c>
      <c r="I39" s="29"/>
    </row>
    <row r="40" spans="1:9" ht="14.4" x14ac:dyDescent="0.3">
      <c r="A40" s="4" t="s">
        <v>150</v>
      </c>
    </row>
    <row r="41" spans="1:9" ht="59.25" customHeight="1" x14ac:dyDescent="0.3">
      <c r="B41" s="3" t="s">
        <v>280</v>
      </c>
      <c r="C41" s="18">
        <v>14</v>
      </c>
      <c r="D41" s="12" t="s">
        <v>281</v>
      </c>
      <c r="E41" s="3" t="s">
        <v>66</v>
      </c>
      <c r="F41" s="3" t="s">
        <v>150</v>
      </c>
      <c r="G41" s="3" t="s">
        <v>152</v>
      </c>
      <c r="H41" s="3" t="s">
        <v>17</v>
      </c>
      <c r="I41" s="12" t="s">
        <v>282</v>
      </c>
    </row>
    <row r="42" spans="1:9" ht="120" customHeight="1" x14ac:dyDescent="0.3">
      <c r="B42" s="12" t="s">
        <v>283</v>
      </c>
      <c r="C42" s="18">
        <v>655</v>
      </c>
      <c r="D42" t="s">
        <v>284</v>
      </c>
      <c r="E42" s="3" t="s">
        <v>66</v>
      </c>
      <c r="F42" s="3" t="s">
        <v>162</v>
      </c>
      <c r="G42" s="3" t="s">
        <v>152</v>
      </c>
      <c r="H42" s="3" t="s">
        <v>17</v>
      </c>
      <c r="I42" s="12" t="s">
        <v>285</v>
      </c>
    </row>
    <row r="43" spans="1:9" ht="97.5" customHeight="1" x14ac:dyDescent="0.3">
      <c r="B43" s="12" t="s">
        <v>286</v>
      </c>
      <c r="C43" s="18">
        <v>300</v>
      </c>
      <c r="D43" t="s">
        <v>287</v>
      </c>
      <c r="E43" s="3" t="s">
        <v>66</v>
      </c>
      <c r="F43" s="3" t="s">
        <v>150</v>
      </c>
      <c r="G43" s="3" t="s">
        <v>152</v>
      </c>
      <c r="H43" s="3" t="s">
        <v>17</v>
      </c>
      <c r="I43" s="12" t="s">
        <v>288</v>
      </c>
    </row>
    <row r="44" spans="1:9" s="28" customFormat="1" ht="14.4" x14ac:dyDescent="0.3">
      <c r="C44" s="45">
        <f>SUM(C41:C43)</f>
        <v>969</v>
      </c>
      <c r="E44" s="30"/>
      <c r="F44" s="30"/>
      <c r="G44" s="30"/>
      <c r="H44" s="30"/>
      <c r="I44" s="29"/>
    </row>
    <row r="45" spans="1:9" ht="14.4" x14ac:dyDescent="0.3">
      <c r="A45" s="4" t="s">
        <v>186</v>
      </c>
    </row>
    <row r="46" spans="1:9" ht="14.4" x14ac:dyDescent="0.3">
      <c r="A46" s="4"/>
      <c r="C46">
        <v>0</v>
      </c>
    </row>
    <row r="47" spans="1:9" s="28" customFormat="1" ht="14.4" x14ac:dyDescent="0.3">
      <c r="A47" s="27"/>
      <c r="C47" s="27">
        <f>SUM(C46)</f>
        <v>0</v>
      </c>
      <c r="I47" s="29"/>
    </row>
    <row r="48" spans="1:9" ht="14.4" x14ac:dyDescent="0.3">
      <c r="A48" s="4" t="s">
        <v>190</v>
      </c>
    </row>
    <row r="49" spans="1:9" ht="14.4" x14ac:dyDescent="0.3">
      <c r="C49">
        <v>0</v>
      </c>
    </row>
    <row r="50" spans="1:9" s="28" customFormat="1" ht="14.4" x14ac:dyDescent="0.3">
      <c r="C50" s="27">
        <f>SUM(C49)</f>
        <v>0</v>
      </c>
      <c r="I50" s="29"/>
    </row>
    <row r="51" spans="1:9" ht="14.4" x14ac:dyDescent="0.3">
      <c r="A51" s="52" t="s">
        <v>289</v>
      </c>
      <c r="C51" s="4"/>
    </row>
    <row r="52" spans="1:9" ht="139.80000000000001" customHeight="1" x14ac:dyDescent="0.3">
      <c r="B52" s="12" t="s">
        <v>290</v>
      </c>
      <c r="C52">
        <v>53</v>
      </c>
      <c r="D52" s="1" t="s">
        <v>291</v>
      </c>
      <c r="E52" t="s">
        <v>121</v>
      </c>
      <c r="F52" t="s">
        <v>119</v>
      </c>
      <c r="G52" t="s">
        <v>109</v>
      </c>
      <c r="H52" t="s">
        <v>110</v>
      </c>
      <c r="I52" s="12" t="s">
        <v>292</v>
      </c>
    </row>
    <row r="53" spans="1:9" s="35" customFormat="1" ht="34.5" customHeight="1" x14ac:dyDescent="0.3">
      <c r="A53" s="37" t="s">
        <v>590</v>
      </c>
      <c r="C53" s="41">
        <f>SUM(C6+C16+C21+C24+C28+C31+C34+C39+C44+C47+C50+C52)</f>
        <v>4039</v>
      </c>
      <c r="I53" s="36"/>
    </row>
    <row r="54" spans="1:9" ht="14.4" x14ac:dyDescent="0.3"/>
    <row r="55" spans="1:9" ht="14.4" x14ac:dyDescent="0.3">
      <c r="A55" s="4"/>
    </row>
    <row r="56" spans="1:9" ht="14.4" x14ac:dyDescent="0.3"/>
    <row r="57" spans="1:9" ht="14.4" x14ac:dyDescent="0.3"/>
    <row r="58" spans="1:9" ht="14.4" x14ac:dyDescent="0.3"/>
    <row r="59" spans="1:9" ht="14.4" x14ac:dyDescent="0.3"/>
    <row r="60" spans="1:9" 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C4A6-B8A2-4458-B535-2FE2B6DB98AE}">
  <dimension ref="A1:H122"/>
  <sheetViews>
    <sheetView workbookViewId="0"/>
  </sheetViews>
  <sheetFormatPr defaultRowHeight="15" customHeight="1" x14ac:dyDescent="0.3"/>
  <cols>
    <col min="1" max="1" width="16.44140625" customWidth="1"/>
    <col min="2" max="2" width="26.109375" bestFit="1" customWidth="1"/>
    <col min="3" max="3" width="10.44140625" customWidth="1"/>
    <col min="4" max="4" width="10.5546875" customWidth="1"/>
    <col min="5" max="5" width="13.5546875" bestFit="1" customWidth="1"/>
    <col min="6" max="6" width="15.109375" bestFit="1" customWidth="1"/>
    <col min="7" max="7" width="12.88671875" customWidth="1"/>
    <col min="8" max="8" width="83.33203125" customWidth="1"/>
  </cols>
  <sheetData>
    <row r="1" spans="1:8" ht="31.5" customHeight="1" x14ac:dyDescent="0.3">
      <c r="A1" s="71" t="s">
        <v>293</v>
      </c>
      <c r="B1" s="70"/>
      <c r="C1" s="16"/>
      <c r="D1" s="16"/>
      <c r="E1" s="16"/>
      <c r="F1" s="16"/>
      <c r="G1" s="16"/>
      <c r="H1" s="16"/>
    </row>
    <row r="2" spans="1:8" ht="28.8" x14ac:dyDescent="0.3">
      <c r="A2" s="40" t="s">
        <v>1</v>
      </c>
      <c r="B2" s="69" t="s">
        <v>2</v>
      </c>
      <c r="C2" s="69" t="s">
        <v>294</v>
      </c>
      <c r="D2" s="69" t="s">
        <v>295</v>
      </c>
      <c r="E2" s="69" t="s">
        <v>296</v>
      </c>
      <c r="F2" s="40" t="s">
        <v>214</v>
      </c>
      <c r="G2" s="40" t="s">
        <v>6</v>
      </c>
      <c r="H2" s="40" t="s">
        <v>11</v>
      </c>
    </row>
    <row r="3" spans="1:8" ht="14.4" x14ac:dyDescent="0.3">
      <c r="A3" s="9" t="s">
        <v>12</v>
      </c>
      <c r="B3" s="51"/>
      <c r="C3" s="51"/>
      <c r="D3" s="51"/>
      <c r="E3" s="51"/>
      <c r="F3" s="9"/>
      <c r="G3" s="9"/>
      <c r="H3" s="9"/>
    </row>
    <row r="4" spans="1:8" s="3" customFormat="1" ht="111" customHeight="1" x14ac:dyDescent="0.3">
      <c r="A4" s="12"/>
      <c r="B4" s="12" t="s">
        <v>20</v>
      </c>
      <c r="C4" s="56">
        <f>(630000+560000)</f>
        <v>1190000</v>
      </c>
      <c r="D4" s="56">
        <f>(308498+264975)</f>
        <v>573473</v>
      </c>
      <c r="E4" s="56">
        <f>(C4-D4)</f>
        <v>616527</v>
      </c>
      <c r="F4" s="12" t="s">
        <v>297</v>
      </c>
      <c r="G4" s="12" t="s">
        <v>266</v>
      </c>
      <c r="H4" s="1" t="s">
        <v>298</v>
      </c>
    </row>
    <row r="5" spans="1:8" s="3" customFormat="1" ht="81" customHeight="1" x14ac:dyDescent="0.3">
      <c r="A5" s="12"/>
      <c r="B5" s="12" t="s">
        <v>26</v>
      </c>
      <c r="C5" s="56">
        <v>9600</v>
      </c>
      <c r="D5" s="57">
        <v>0</v>
      </c>
      <c r="E5" s="56">
        <v>9600</v>
      </c>
      <c r="F5" s="12" t="s">
        <v>299</v>
      </c>
      <c r="G5" s="12" t="s">
        <v>14</v>
      </c>
      <c r="H5" s="1" t="s">
        <v>300</v>
      </c>
    </row>
    <row r="6" spans="1:8" s="3" customFormat="1" ht="57.6" x14ac:dyDescent="0.3">
      <c r="A6" s="12"/>
      <c r="B6" s="12" t="s">
        <v>13</v>
      </c>
      <c r="C6" s="56">
        <f>(14400+14400+10000)</f>
        <v>38800</v>
      </c>
      <c r="D6" s="57">
        <v>0</v>
      </c>
      <c r="E6" s="56">
        <f>(C6-D6)</f>
        <v>38800</v>
      </c>
      <c r="F6" s="12" t="s">
        <v>18</v>
      </c>
      <c r="G6" s="12" t="s">
        <v>14</v>
      </c>
      <c r="H6" s="1" t="s">
        <v>19</v>
      </c>
    </row>
    <row r="7" spans="1:8" s="3" customFormat="1" ht="28.8" x14ac:dyDescent="0.3">
      <c r="A7" s="12"/>
      <c r="B7" s="12" t="s">
        <v>301</v>
      </c>
      <c r="C7" s="56">
        <f>(6000+4500+13000+16600)</f>
        <v>40100</v>
      </c>
      <c r="D7" s="57">
        <v>0</v>
      </c>
      <c r="E7" s="56">
        <f>(C7-D7)</f>
        <v>40100</v>
      </c>
      <c r="F7" s="12" t="s">
        <v>302</v>
      </c>
      <c r="G7" s="12" t="s">
        <v>14</v>
      </c>
      <c r="H7" s="12" t="s">
        <v>303</v>
      </c>
    </row>
    <row r="8" spans="1:8" s="3" customFormat="1" ht="57.6" x14ac:dyDescent="0.3">
      <c r="A8" s="12"/>
      <c r="B8" s="12" t="s">
        <v>304</v>
      </c>
      <c r="C8" s="53">
        <v>601500</v>
      </c>
      <c r="D8" s="12">
        <v>0</v>
      </c>
      <c r="E8" s="53">
        <f>(C8-D8)</f>
        <v>601500</v>
      </c>
      <c r="F8" s="12" t="s">
        <v>305</v>
      </c>
      <c r="G8" s="12" t="s">
        <v>14</v>
      </c>
      <c r="H8" s="12" t="s">
        <v>306</v>
      </c>
    </row>
    <row r="9" spans="1:8" s="3" customFormat="1" ht="57.6" x14ac:dyDescent="0.3">
      <c r="A9" s="12"/>
      <c r="B9" s="12" t="s">
        <v>32</v>
      </c>
      <c r="C9" s="53">
        <v>40000</v>
      </c>
      <c r="D9" s="12">
        <v>0</v>
      </c>
      <c r="E9" s="53">
        <f>(C9-D9)</f>
        <v>40000</v>
      </c>
      <c r="F9" s="12" t="s">
        <v>307</v>
      </c>
      <c r="G9" s="12" t="s">
        <v>14</v>
      </c>
      <c r="H9" s="12" t="s">
        <v>308</v>
      </c>
    </row>
    <row r="10" spans="1:8" s="3" customFormat="1" ht="46.5" customHeight="1" x14ac:dyDescent="0.3">
      <c r="A10" s="12"/>
      <c r="B10" s="12" t="s">
        <v>309</v>
      </c>
      <c r="C10" s="53">
        <v>105000</v>
      </c>
      <c r="D10" s="12">
        <v>0</v>
      </c>
      <c r="E10" s="53">
        <v>105000</v>
      </c>
      <c r="F10" s="12" t="s">
        <v>310</v>
      </c>
      <c r="G10" s="12" t="s">
        <v>14</v>
      </c>
      <c r="H10" s="12" t="s">
        <v>311</v>
      </c>
    </row>
    <row r="11" spans="1:8" s="3" customFormat="1" ht="46.5" customHeight="1" x14ac:dyDescent="0.3">
      <c r="A11" s="12"/>
      <c r="B11" s="12" t="s">
        <v>312</v>
      </c>
      <c r="C11" s="53">
        <v>7680</v>
      </c>
      <c r="D11" s="12">
        <v>0</v>
      </c>
      <c r="E11" s="53">
        <v>7680</v>
      </c>
      <c r="F11" s="12" t="s">
        <v>313</v>
      </c>
      <c r="G11" s="12" t="s">
        <v>14</v>
      </c>
      <c r="H11" s="12" t="s">
        <v>314</v>
      </c>
    </row>
    <row r="12" spans="1:8" s="3" customFormat="1" ht="68.25" customHeight="1" x14ac:dyDescent="0.3">
      <c r="A12" s="12"/>
      <c r="B12" s="12" t="s">
        <v>315</v>
      </c>
      <c r="C12" s="53">
        <v>39535</v>
      </c>
      <c r="D12" s="12">
        <v>0</v>
      </c>
      <c r="E12" s="53">
        <f>(C12-D12)</f>
        <v>39535</v>
      </c>
      <c r="F12" s="12" t="s">
        <v>316</v>
      </c>
      <c r="G12" s="12" t="s">
        <v>14</v>
      </c>
      <c r="H12" s="12" t="s">
        <v>317</v>
      </c>
    </row>
    <row r="13" spans="1:8" s="3" customFormat="1" ht="129.6" x14ac:dyDescent="0.3">
      <c r="A13" s="12"/>
      <c r="B13" s="12" t="s">
        <v>48</v>
      </c>
      <c r="C13" s="53">
        <v>7880</v>
      </c>
      <c r="D13" s="12">
        <v>0</v>
      </c>
      <c r="E13" s="53">
        <v>7880</v>
      </c>
      <c r="F13" s="12" t="s">
        <v>318</v>
      </c>
      <c r="G13" s="12" t="s">
        <v>14</v>
      </c>
      <c r="H13" s="12" t="s">
        <v>319</v>
      </c>
    </row>
    <row r="14" spans="1:8" s="3" customFormat="1" ht="70.5" customHeight="1" x14ac:dyDescent="0.3">
      <c r="A14" s="12"/>
      <c r="B14" s="12" t="s">
        <v>320</v>
      </c>
      <c r="C14" s="53"/>
      <c r="D14" s="12"/>
      <c r="E14" s="53"/>
      <c r="F14" s="12" t="s">
        <v>321</v>
      </c>
      <c r="G14" s="12" t="s">
        <v>14</v>
      </c>
      <c r="H14" s="12" t="s">
        <v>322</v>
      </c>
    </row>
    <row r="15" spans="1:8" s="3" customFormat="1" ht="14.4" x14ac:dyDescent="0.3">
      <c r="A15" s="20"/>
      <c r="B15" s="20"/>
      <c r="C15" s="72">
        <f>SUM(C4:C14)</f>
        <v>2080095</v>
      </c>
      <c r="D15" s="73">
        <f>SUM(D4:D14)</f>
        <v>573473</v>
      </c>
      <c r="E15" s="72">
        <f>SUM(E4:E14)</f>
        <v>1506622</v>
      </c>
      <c r="F15" s="20"/>
      <c r="G15" s="20"/>
      <c r="H15" s="20"/>
    </row>
    <row r="16" spans="1:8" s="3" customFormat="1" ht="14.4" x14ac:dyDescent="0.3">
      <c r="A16" s="9" t="s">
        <v>201</v>
      </c>
      <c r="B16" s="12"/>
      <c r="C16" s="53"/>
      <c r="D16" s="12"/>
      <c r="E16" s="53"/>
      <c r="F16" s="12"/>
      <c r="G16" s="12"/>
      <c r="H16" s="12"/>
    </row>
    <row r="17" spans="1:8" s="3" customFormat="1" ht="43.2" x14ac:dyDescent="0.3">
      <c r="A17" s="12"/>
      <c r="B17" s="12" t="s">
        <v>52</v>
      </c>
      <c r="C17" s="53">
        <v>110000</v>
      </c>
      <c r="D17" s="56">
        <f>(2035+3744+48835)</f>
        <v>54614</v>
      </c>
      <c r="E17" s="53">
        <f>(C17-D17)</f>
        <v>55386</v>
      </c>
      <c r="F17" s="12" t="s">
        <v>53</v>
      </c>
      <c r="G17" s="12" t="s">
        <v>14</v>
      </c>
      <c r="H17" s="1" t="s">
        <v>323</v>
      </c>
    </row>
    <row r="18" spans="1:8" s="3" customFormat="1" ht="96" customHeight="1" x14ac:dyDescent="0.3">
      <c r="A18" s="12"/>
      <c r="B18" s="1" t="s">
        <v>324</v>
      </c>
      <c r="C18" s="54">
        <v>9000</v>
      </c>
      <c r="D18" s="3">
        <v>0</v>
      </c>
      <c r="E18" s="53">
        <f>(C18-D18)</f>
        <v>9000</v>
      </c>
      <c r="F18" s="1" t="s">
        <v>325</v>
      </c>
      <c r="G18" t="s">
        <v>14</v>
      </c>
      <c r="H18" s="1" t="s">
        <v>326</v>
      </c>
    </row>
    <row r="19" spans="1:8" s="3" customFormat="1" ht="96" customHeight="1" x14ac:dyDescent="0.3">
      <c r="A19" s="12"/>
      <c r="B19" s="17" t="s">
        <v>327</v>
      </c>
      <c r="C19" s="54">
        <v>134262</v>
      </c>
      <c r="D19" s="3">
        <v>0</v>
      </c>
      <c r="E19" s="53">
        <v>134262</v>
      </c>
      <c r="F19" s="12" t="s">
        <v>328</v>
      </c>
      <c r="G19" s="3" t="s">
        <v>14</v>
      </c>
      <c r="H19" s="12" t="s">
        <v>329</v>
      </c>
    </row>
    <row r="20" spans="1:8" s="3" customFormat="1" ht="138.75" customHeight="1" x14ac:dyDescent="0.3">
      <c r="A20" s="12"/>
      <c r="B20" s="12" t="s">
        <v>330</v>
      </c>
      <c r="C20" s="54"/>
      <c r="E20" s="53"/>
      <c r="F20" s="12" t="s">
        <v>331</v>
      </c>
      <c r="G20" s="12" t="s">
        <v>14</v>
      </c>
      <c r="H20" s="12" t="s">
        <v>332</v>
      </c>
    </row>
    <row r="21" spans="1:8" s="3" customFormat="1" ht="63" customHeight="1" x14ac:dyDescent="0.3">
      <c r="A21" s="12"/>
      <c r="B21" s="12" t="s">
        <v>333</v>
      </c>
      <c r="C21" s="54">
        <v>13100</v>
      </c>
      <c r="D21" s="3">
        <v>0</v>
      </c>
      <c r="E21" s="54">
        <v>13100</v>
      </c>
      <c r="F21" s="1" t="s">
        <v>334</v>
      </c>
      <c r="G21" t="s">
        <v>14</v>
      </c>
      <c r="H21" s="1" t="s">
        <v>335</v>
      </c>
    </row>
    <row r="22" spans="1:8" s="3" customFormat="1" ht="14.4" x14ac:dyDescent="0.3">
      <c r="A22" s="19"/>
      <c r="B22" s="19"/>
      <c r="C22" s="74">
        <f>SUM(C17:C21)</f>
        <v>266362</v>
      </c>
      <c r="D22" s="47">
        <f>SUM(D17:D21)</f>
        <v>54614</v>
      </c>
      <c r="E22" s="74">
        <f>SUM(E17:E21)</f>
        <v>211748</v>
      </c>
      <c r="F22" s="19"/>
      <c r="G22" s="19"/>
      <c r="H22" s="20"/>
    </row>
    <row r="23" spans="1:8" s="3" customFormat="1" ht="14.4" x14ac:dyDescent="0.3">
      <c r="A23" s="7" t="s">
        <v>208</v>
      </c>
      <c r="C23" s="54"/>
      <c r="E23" s="54"/>
      <c r="H23" s="12"/>
    </row>
    <row r="24" spans="1:8" s="3" customFormat="1" ht="43.2" x14ac:dyDescent="0.3">
      <c r="A24" s="54"/>
      <c r="B24" s="3" t="s">
        <v>336</v>
      </c>
      <c r="C24" s="54">
        <v>20000</v>
      </c>
      <c r="D24" s="3">
        <v>0</v>
      </c>
      <c r="E24" s="54">
        <v>20000</v>
      </c>
      <c r="F24" s="3" t="s">
        <v>337</v>
      </c>
      <c r="G24" s="3" t="s">
        <v>66</v>
      </c>
      <c r="H24" s="12" t="s">
        <v>338</v>
      </c>
    </row>
    <row r="25" spans="1:8" s="3" customFormat="1" ht="28.8" x14ac:dyDescent="0.3">
      <c r="B25" s="3" t="s">
        <v>339</v>
      </c>
      <c r="C25" s="54">
        <v>20000</v>
      </c>
      <c r="D25" s="54">
        <v>8550</v>
      </c>
      <c r="E25" s="54">
        <f>(C25-D25)</f>
        <v>11450</v>
      </c>
      <c r="F25" s="3" t="s">
        <v>340</v>
      </c>
      <c r="G25" s="3" t="s">
        <v>66</v>
      </c>
      <c r="H25" s="12" t="s">
        <v>341</v>
      </c>
    </row>
    <row r="26" spans="1:8" s="3" customFormat="1" ht="72" x14ac:dyDescent="0.3">
      <c r="B26" s="12" t="s">
        <v>589</v>
      </c>
      <c r="C26" s="54">
        <v>815300</v>
      </c>
      <c r="D26" s="54">
        <v>646977</v>
      </c>
      <c r="E26" s="54">
        <f>(C26-D26-24580)</f>
        <v>143743</v>
      </c>
      <c r="F26" s="3" t="s">
        <v>342</v>
      </c>
      <c r="G26" s="3" t="s">
        <v>66</v>
      </c>
      <c r="H26" s="12" t="s">
        <v>343</v>
      </c>
    </row>
    <row r="27" spans="1:8" s="3" customFormat="1" ht="43.2" x14ac:dyDescent="0.3">
      <c r="B27" s="12" t="s">
        <v>344</v>
      </c>
      <c r="C27" s="54"/>
      <c r="D27" s="54"/>
      <c r="E27" s="54">
        <v>24580</v>
      </c>
      <c r="F27" s="3" t="s">
        <v>345</v>
      </c>
      <c r="H27" s="78" t="s">
        <v>346</v>
      </c>
    </row>
    <row r="28" spans="1:8" s="3" customFormat="1" ht="28.8" x14ac:dyDescent="0.3">
      <c r="B28" s="3" t="s">
        <v>347</v>
      </c>
      <c r="C28" s="54">
        <v>59580</v>
      </c>
      <c r="D28" s="54">
        <f>(3161+14017+11348+9791+5273+4900)</f>
        <v>48490</v>
      </c>
      <c r="E28" s="54">
        <f>(C28-D28)</f>
        <v>11090</v>
      </c>
      <c r="F28" s="3" t="s">
        <v>348</v>
      </c>
      <c r="G28" s="3" t="s">
        <v>66</v>
      </c>
      <c r="H28" s="12" t="s">
        <v>349</v>
      </c>
    </row>
    <row r="29" spans="1:8" s="3" customFormat="1" ht="28.8" x14ac:dyDescent="0.3">
      <c r="B29" s="3" t="s">
        <v>350</v>
      </c>
      <c r="C29" s="54">
        <v>87077</v>
      </c>
      <c r="D29" s="54">
        <v>42954</v>
      </c>
      <c r="E29" s="54">
        <f>(C29-D29)</f>
        <v>44123</v>
      </c>
      <c r="F29" s="3" t="s">
        <v>351</v>
      </c>
      <c r="G29" s="3" t="s">
        <v>66</v>
      </c>
      <c r="H29" s="12" t="s">
        <v>352</v>
      </c>
    </row>
    <row r="30" spans="1:8" s="3" customFormat="1" ht="28.8" x14ac:dyDescent="0.3">
      <c r="B30" s="3" t="s">
        <v>353</v>
      </c>
      <c r="C30" s="54">
        <v>33366</v>
      </c>
      <c r="D30" s="54">
        <v>0</v>
      </c>
      <c r="E30" s="54">
        <f>(C30-D30)</f>
        <v>33366</v>
      </c>
      <c r="F30" s="3" t="s">
        <v>354</v>
      </c>
      <c r="G30" s="3" t="s">
        <v>66</v>
      </c>
      <c r="H30" s="12" t="s">
        <v>355</v>
      </c>
    </row>
    <row r="31" spans="1:8" s="3" customFormat="1" ht="72" x14ac:dyDescent="0.3">
      <c r="B31" s="3" t="s">
        <v>65</v>
      </c>
      <c r="C31" s="54">
        <v>46000</v>
      </c>
      <c r="D31" s="54">
        <v>13854</v>
      </c>
      <c r="E31" s="54">
        <f>(C31-D31)</f>
        <v>32146</v>
      </c>
      <c r="F31" s="3" t="s">
        <v>70</v>
      </c>
      <c r="G31" s="3" t="s">
        <v>66</v>
      </c>
      <c r="H31" s="12" t="s">
        <v>71</v>
      </c>
    </row>
    <row r="32" spans="1:8" s="3" customFormat="1" ht="28.8" x14ac:dyDescent="0.3">
      <c r="B32" s="3" t="s">
        <v>356</v>
      </c>
      <c r="C32" s="54">
        <v>25000</v>
      </c>
      <c r="D32" s="54">
        <v>0</v>
      </c>
      <c r="E32" s="54">
        <f>(C32-D32)</f>
        <v>25000</v>
      </c>
      <c r="F32" s="3" t="s">
        <v>357</v>
      </c>
      <c r="G32" s="3" t="s">
        <v>66</v>
      </c>
      <c r="H32" s="12" t="s">
        <v>358</v>
      </c>
    </row>
    <row r="33" spans="1:8" s="3" customFormat="1" ht="28.8" x14ac:dyDescent="0.3">
      <c r="B33" s="12" t="s">
        <v>359</v>
      </c>
      <c r="F33" s="3" t="s">
        <v>360</v>
      </c>
      <c r="G33" s="3" t="s">
        <v>66</v>
      </c>
      <c r="H33" s="12" t="s">
        <v>361</v>
      </c>
    </row>
    <row r="34" spans="1:8" s="3" customFormat="1" ht="72" customHeight="1" x14ac:dyDescent="0.3">
      <c r="B34" s="3" t="s">
        <v>362</v>
      </c>
      <c r="F34" s="12" t="s">
        <v>363</v>
      </c>
      <c r="G34" s="3" t="s">
        <v>66</v>
      </c>
      <c r="H34" s="12" t="s">
        <v>364</v>
      </c>
    </row>
    <row r="35" spans="1:8" s="3" customFormat="1" ht="53.25" customHeight="1" x14ac:dyDescent="0.3">
      <c r="B35" s="12" t="s">
        <v>365</v>
      </c>
      <c r="F35" s="3" t="s">
        <v>366</v>
      </c>
      <c r="G35" s="3" t="s">
        <v>66</v>
      </c>
      <c r="H35" s="12" t="s">
        <v>367</v>
      </c>
    </row>
    <row r="36" spans="1:8" s="3" customFormat="1" ht="53.25" customHeight="1" x14ac:dyDescent="0.3">
      <c r="B36" s="12" t="s">
        <v>368</v>
      </c>
      <c r="C36" s="58">
        <v>1240</v>
      </c>
      <c r="D36" s="3">
        <v>0</v>
      </c>
      <c r="E36" s="58">
        <v>1240</v>
      </c>
      <c r="F36" s="3" t="s">
        <v>369</v>
      </c>
      <c r="G36" s="3" t="s">
        <v>66</v>
      </c>
      <c r="H36" s="12" t="s">
        <v>370</v>
      </c>
    </row>
    <row r="37" spans="1:8" s="3" customFormat="1" ht="76.5" customHeight="1" x14ac:dyDescent="0.3">
      <c r="B37" s="12" t="s">
        <v>371</v>
      </c>
      <c r="C37" s="58"/>
      <c r="E37" s="58"/>
      <c r="F37" s="12" t="s">
        <v>372</v>
      </c>
      <c r="G37" s="3" t="s">
        <v>66</v>
      </c>
      <c r="H37" s="12" t="s">
        <v>373</v>
      </c>
    </row>
    <row r="38" spans="1:8" s="3" customFormat="1" ht="108" customHeight="1" x14ac:dyDescent="0.3">
      <c r="B38" s="12" t="s">
        <v>374</v>
      </c>
      <c r="C38" s="54">
        <v>6700</v>
      </c>
      <c r="D38" s="3">
        <v>0</v>
      </c>
      <c r="E38" s="58">
        <v>6700</v>
      </c>
      <c r="F38" s="3" t="s">
        <v>375</v>
      </c>
      <c r="G38" s="3" t="s">
        <v>66</v>
      </c>
      <c r="H38" s="12" t="s">
        <v>376</v>
      </c>
    </row>
    <row r="39" spans="1:8" s="3" customFormat="1" ht="14.4" x14ac:dyDescent="0.3">
      <c r="A39" s="19"/>
      <c r="B39" s="19"/>
      <c r="C39" s="74">
        <f>SUM(C24:C38)</f>
        <v>1114263</v>
      </c>
      <c r="D39" s="74">
        <f>SUM(D24:D38)</f>
        <v>760825</v>
      </c>
      <c r="E39" s="74">
        <f>SUM(E24:E38)</f>
        <v>353438</v>
      </c>
      <c r="F39" s="19"/>
      <c r="G39" s="19"/>
      <c r="H39" s="19"/>
    </row>
    <row r="40" spans="1:8" s="3" customFormat="1" ht="14.4" x14ac:dyDescent="0.3">
      <c r="A40" s="7" t="s">
        <v>72</v>
      </c>
      <c r="C40" s="54"/>
      <c r="E40" s="54"/>
    </row>
    <row r="41" spans="1:8" s="3" customFormat="1" ht="43.2" x14ac:dyDescent="0.3">
      <c r="B41" s="12" t="s">
        <v>377</v>
      </c>
      <c r="C41" s="54">
        <v>60000</v>
      </c>
      <c r="D41" s="3">
        <v>0</v>
      </c>
      <c r="E41" s="54">
        <f>(C41-D41)</f>
        <v>60000</v>
      </c>
      <c r="F41" s="3" t="s">
        <v>378</v>
      </c>
      <c r="G41" s="12" t="s">
        <v>74</v>
      </c>
      <c r="H41" s="1" t="s">
        <v>379</v>
      </c>
    </row>
    <row r="42" spans="1:8" s="3" customFormat="1" ht="28.8" x14ac:dyDescent="0.3">
      <c r="B42" s="3" t="s">
        <v>380</v>
      </c>
      <c r="C42" s="54">
        <v>470000</v>
      </c>
      <c r="D42" s="54">
        <v>453663</v>
      </c>
      <c r="E42" s="54">
        <f>(C42-D42)</f>
        <v>16337</v>
      </c>
      <c r="F42" s="3" t="s">
        <v>381</v>
      </c>
      <c r="G42" s="12" t="s">
        <v>74</v>
      </c>
      <c r="H42" s="12" t="s">
        <v>382</v>
      </c>
    </row>
    <row r="43" spans="1:8" s="3" customFormat="1" ht="72" customHeight="1" x14ac:dyDescent="0.3">
      <c r="B43" s="12" t="s">
        <v>383</v>
      </c>
      <c r="C43" s="54">
        <v>18840</v>
      </c>
      <c r="D43" s="54">
        <v>0</v>
      </c>
      <c r="E43" s="54">
        <v>18840</v>
      </c>
      <c r="F43" s="12" t="s">
        <v>384</v>
      </c>
      <c r="G43" s="12" t="s">
        <v>74</v>
      </c>
      <c r="H43" s="12" t="s">
        <v>385</v>
      </c>
    </row>
    <row r="44" spans="1:8" s="3" customFormat="1" ht="72" customHeight="1" x14ac:dyDescent="0.3">
      <c r="B44" s="12" t="s">
        <v>386</v>
      </c>
      <c r="C44" s="54">
        <v>2706</v>
      </c>
      <c r="D44" s="54">
        <v>0</v>
      </c>
      <c r="E44" s="54">
        <v>2706</v>
      </c>
      <c r="F44" s="3" t="s">
        <v>387</v>
      </c>
      <c r="G44" s="12" t="s">
        <v>74</v>
      </c>
      <c r="H44" s="12" t="s">
        <v>388</v>
      </c>
    </row>
    <row r="45" spans="1:8" s="3" customFormat="1" ht="141" customHeight="1" x14ac:dyDescent="0.3">
      <c r="B45" s="1" t="s">
        <v>389</v>
      </c>
      <c r="C45" s="54"/>
      <c r="D45" s="54"/>
      <c r="E45" s="54"/>
      <c r="F45" s="12" t="s">
        <v>390</v>
      </c>
      <c r="G45" s="12" t="s">
        <v>74</v>
      </c>
      <c r="H45" s="86" t="s">
        <v>391</v>
      </c>
    </row>
    <row r="46" spans="1:8" s="3" customFormat="1" ht="59.25" customHeight="1" x14ac:dyDescent="0.3">
      <c r="B46" s="12" t="s">
        <v>392</v>
      </c>
      <c r="C46" s="54">
        <v>55000</v>
      </c>
      <c r="D46" s="54">
        <v>0</v>
      </c>
      <c r="E46" s="54">
        <v>55000</v>
      </c>
      <c r="F46" s="3" t="s">
        <v>393</v>
      </c>
      <c r="G46" s="12" t="s">
        <v>74</v>
      </c>
      <c r="H46" s="86" t="s">
        <v>394</v>
      </c>
    </row>
    <row r="47" spans="1:8" s="3" customFormat="1" ht="14.4" x14ac:dyDescent="0.3">
      <c r="A47" s="19"/>
      <c r="B47" s="19"/>
      <c r="C47" s="74">
        <f>SUM(C41:C46)</f>
        <v>606546</v>
      </c>
      <c r="D47" s="74">
        <f>SUM(D41:D46)</f>
        <v>453663</v>
      </c>
      <c r="E47" s="74">
        <f>SUM(E41:E46)</f>
        <v>152883</v>
      </c>
      <c r="F47" s="19"/>
      <c r="G47" s="20"/>
      <c r="H47" s="19"/>
    </row>
    <row r="48" spans="1:8" s="3" customFormat="1" ht="14.4" x14ac:dyDescent="0.3">
      <c r="A48" s="7" t="s">
        <v>88</v>
      </c>
      <c r="C48" s="54"/>
      <c r="D48" s="54"/>
      <c r="E48" s="54"/>
      <c r="G48" s="12"/>
    </row>
    <row r="49" spans="1:8" s="3" customFormat="1" ht="72" x14ac:dyDescent="0.3">
      <c r="B49" s="3" t="s">
        <v>395</v>
      </c>
      <c r="C49" s="54">
        <v>426000</v>
      </c>
      <c r="D49" s="54">
        <v>103500</v>
      </c>
      <c r="E49" s="54">
        <f>(C49-D49)</f>
        <v>322500</v>
      </c>
      <c r="F49" s="12" t="s">
        <v>396</v>
      </c>
      <c r="G49" s="12" t="s">
        <v>397</v>
      </c>
      <c r="H49" s="12" t="s">
        <v>398</v>
      </c>
    </row>
    <row r="50" spans="1:8" s="3" customFormat="1" ht="43.2" x14ac:dyDescent="0.3">
      <c r="B50" s="3" t="s">
        <v>399</v>
      </c>
      <c r="C50" s="54">
        <v>60000</v>
      </c>
      <c r="D50" s="3">
        <v>0</v>
      </c>
      <c r="E50" s="54">
        <f>(C50-D50)</f>
        <v>60000</v>
      </c>
      <c r="F50" s="3" t="s">
        <v>96</v>
      </c>
      <c r="G50" s="3" t="s">
        <v>74</v>
      </c>
      <c r="H50" s="12" t="s">
        <v>400</v>
      </c>
    </row>
    <row r="51" spans="1:8" s="3" customFormat="1" ht="57.6" x14ac:dyDescent="0.3">
      <c r="B51" s="3" t="s">
        <v>401</v>
      </c>
      <c r="C51" s="54">
        <v>50000</v>
      </c>
      <c r="D51" s="3">
        <v>0</v>
      </c>
      <c r="E51" s="54">
        <v>50000</v>
      </c>
      <c r="F51" s="3" t="s">
        <v>93</v>
      </c>
      <c r="G51" s="3" t="s">
        <v>74</v>
      </c>
      <c r="H51" s="12" t="s">
        <v>402</v>
      </c>
    </row>
    <row r="52" spans="1:8" s="3" customFormat="1" ht="28.8" x14ac:dyDescent="0.3">
      <c r="B52" s="1" t="s">
        <v>403</v>
      </c>
      <c r="C52" s="54">
        <v>104847</v>
      </c>
      <c r="D52" s="3">
        <v>0</v>
      </c>
      <c r="E52" s="54">
        <f>(C52-D52)</f>
        <v>104847</v>
      </c>
      <c r="F52" s="3" t="s">
        <v>404</v>
      </c>
      <c r="G52" s="3" t="s">
        <v>74</v>
      </c>
      <c r="H52" s="12" t="s">
        <v>405</v>
      </c>
    </row>
    <row r="53" spans="1:8" s="3" customFormat="1" ht="14.4" x14ac:dyDescent="0.3">
      <c r="A53" s="19"/>
      <c r="B53" s="19"/>
      <c r="C53" s="74">
        <f>SUM(C49:C52)</f>
        <v>640847</v>
      </c>
      <c r="D53" s="74">
        <f>SUM(D49:D52)</f>
        <v>103500</v>
      </c>
      <c r="E53" s="74">
        <f>SUM(E49:E52)</f>
        <v>537347</v>
      </c>
      <c r="F53" s="19"/>
      <c r="G53" s="19"/>
      <c r="H53" s="20"/>
    </row>
    <row r="54" spans="1:8" s="3" customFormat="1" ht="14.4" x14ac:dyDescent="0.3">
      <c r="A54" s="7" t="s">
        <v>105</v>
      </c>
      <c r="C54" s="54"/>
      <c r="E54" s="54"/>
      <c r="H54" s="12"/>
    </row>
    <row r="55" spans="1:8" s="3" customFormat="1" ht="72" x14ac:dyDescent="0.3">
      <c r="B55" s="12" t="s">
        <v>406</v>
      </c>
      <c r="C55" s="54">
        <v>310000</v>
      </c>
      <c r="D55" s="54">
        <v>20000</v>
      </c>
      <c r="E55" s="54">
        <f>(C55-D55)</f>
        <v>290000</v>
      </c>
      <c r="F55" s="3" t="s">
        <v>407</v>
      </c>
      <c r="G55" s="3" t="s">
        <v>266</v>
      </c>
      <c r="H55" s="12" t="s">
        <v>408</v>
      </c>
    </row>
    <row r="56" spans="1:8" s="3" customFormat="1" ht="57.75" customHeight="1" x14ac:dyDescent="0.3">
      <c r="B56" s="12" t="s">
        <v>409</v>
      </c>
      <c r="C56" s="54"/>
      <c r="E56" s="54">
        <v>20000</v>
      </c>
      <c r="F56" s="3" t="s">
        <v>410</v>
      </c>
      <c r="G56" s="3" t="s">
        <v>266</v>
      </c>
      <c r="H56" s="12" t="s">
        <v>411</v>
      </c>
    </row>
    <row r="57" spans="1:8" s="3" customFormat="1" ht="43.2" x14ac:dyDescent="0.3">
      <c r="B57" s="3" t="s">
        <v>412</v>
      </c>
      <c r="C57" s="54">
        <v>100000</v>
      </c>
      <c r="D57" s="3">
        <v>0</v>
      </c>
      <c r="E57" s="54">
        <v>100000</v>
      </c>
      <c r="F57" s="12" t="s">
        <v>413</v>
      </c>
      <c r="G57" s="3" t="s">
        <v>99</v>
      </c>
      <c r="H57" s="12" t="s">
        <v>414</v>
      </c>
    </row>
    <row r="58" spans="1:8" s="3" customFormat="1" ht="114" customHeight="1" x14ac:dyDescent="0.3">
      <c r="B58" s="12" t="s">
        <v>415</v>
      </c>
      <c r="C58" s="54"/>
      <c r="E58" s="54"/>
      <c r="F58" s="12" t="s">
        <v>416</v>
      </c>
      <c r="G58" s="3" t="s">
        <v>99</v>
      </c>
      <c r="H58" s="12" t="s">
        <v>417</v>
      </c>
    </row>
    <row r="59" spans="1:8" s="3" customFormat="1" ht="43.5" customHeight="1" x14ac:dyDescent="0.3">
      <c r="B59" s="12" t="s">
        <v>418</v>
      </c>
      <c r="C59" s="54">
        <v>0</v>
      </c>
      <c r="D59" s="3">
        <v>0</v>
      </c>
      <c r="E59" s="54">
        <v>0</v>
      </c>
      <c r="F59" s="12" t="s">
        <v>419</v>
      </c>
      <c r="G59" s="3" t="s">
        <v>99</v>
      </c>
      <c r="H59" s="12" t="s">
        <v>420</v>
      </c>
    </row>
    <row r="60" spans="1:8" s="3" customFormat="1" ht="14.4" x14ac:dyDescent="0.3">
      <c r="A60" s="19"/>
      <c r="B60" s="19"/>
      <c r="C60" s="74">
        <f>SUM(C55:C59)</f>
        <v>410000</v>
      </c>
      <c r="D60" s="74">
        <f>SUM(D55:D59)</f>
        <v>20000</v>
      </c>
      <c r="E60" s="74">
        <f>SUM(E55:E59)</f>
        <v>410000</v>
      </c>
      <c r="F60" s="20"/>
      <c r="G60" s="19"/>
      <c r="H60" s="20"/>
    </row>
    <row r="61" spans="1:8" s="3" customFormat="1" ht="14.4" x14ac:dyDescent="0.3">
      <c r="A61" s="7" t="s">
        <v>106</v>
      </c>
      <c r="C61" s="54"/>
      <c r="E61" s="54"/>
      <c r="F61" s="12"/>
      <c r="H61" s="12"/>
    </row>
    <row r="62" spans="1:8" s="3" customFormat="1" ht="86.4" x14ac:dyDescent="0.3">
      <c r="B62" s="12" t="s">
        <v>421</v>
      </c>
      <c r="C62" s="54">
        <v>8500</v>
      </c>
      <c r="D62" s="3">
        <v>0</v>
      </c>
      <c r="E62" s="54">
        <v>8500</v>
      </c>
      <c r="F62" s="3" t="s">
        <v>422</v>
      </c>
      <c r="G62" s="3" t="s">
        <v>266</v>
      </c>
      <c r="H62" s="12" t="s">
        <v>423</v>
      </c>
    </row>
    <row r="63" spans="1:8" s="3" customFormat="1" ht="14.4" x14ac:dyDescent="0.3">
      <c r="A63" s="19"/>
      <c r="B63" s="19"/>
      <c r="C63" s="74">
        <f>SUM(C62:C62)</f>
        <v>8500</v>
      </c>
      <c r="D63" s="74">
        <f>SUM(D62:D62)</f>
        <v>0</v>
      </c>
      <c r="E63" s="74">
        <f>SUM(E62:E62)</f>
        <v>8500</v>
      </c>
      <c r="F63" s="19"/>
      <c r="G63" s="19"/>
      <c r="H63" s="19"/>
    </row>
    <row r="64" spans="1:8" s="3" customFormat="1" ht="14.4" x14ac:dyDescent="0.3">
      <c r="A64" s="7" t="s">
        <v>150</v>
      </c>
      <c r="C64" s="54"/>
      <c r="E64" s="54"/>
    </row>
    <row r="65" spans="1:8" s="3" customFormat="1" ht="43.2" x14ac:dyDescent="0.3">
      <c r="B65" s="12" t="s">
        <v>424</v>
      </c>
      <c r="C65" s="58">
        <v>1354783</v>
      </c>
      <c r="D65" s="58">
        <f>(632646+48114)</f>
        <v>680760</v>
      </c>
      <c r="E65" s="58">
        <f>(C65-D65)</f>
        <v>674023</v>
      </c>
      <c r="F65" s="12" t="s">
        <v>425</v>
      </c>
      <c r="G65" s="3" t="s">
        <v>14</v>
      </c>
      <c r="H65" s="12" t="s">
        <v>426</v>
      </c>
    </row>
    <row r="66" spans="1:8" s="3" customFormat="1" ht="144" x14ac:dyDescent="0.3">
      <c r="B66" s="12" t="s">
        <v>161</v>
      </c>
      <c r="C66" s="54">
        <v>924548</v>
      </c>
      <c r="D66" s="3">
        <v>0</v>
      </c>
      <c r="E66" s="54">
        <f>(C66-D66)</f>
        <v>924548</v>
      </c>
      <c r="F66" s="3" t="s">
        <v>163</v>
      </c>
      <c r="G66" s="3" t="s">
        <v>66</v>
      </c>
      <c r="H66" s="1" t="s">
        <v>427</v>
      </c>
    </row>
    <row r="67" spans="1:8" s="3" customFormat="1" ht="72" x14ac:dyDescent="0.3">
      <c r="B67" s="12" t="s">
        <v>177</v>
      </c>
      <c r="C67" s="54">
        <v>3700000</v>
      </c>
      <c r="D67" s="58">
        <v>609722</v>
      </c>
      <c r="E67" s="54">
        <f>(C67-D67)</f>
        <v>3090278</v>
      </c>
      <c r="F67" s="12" t="s">
        <v>428</v>
      </c>
      <c r="G67" s="3" t="s">
        <v>14</v>
      </c>
      <c r="H67" s="12" t="s">
        <v>429</v>
      </c>
    </row>
    <row r="68" spans="1:8" s="3" customFormat="1" ht="57.6" x14ac:dyDescent="0.3">
      <c r="B68" s="3" t="s">
        <v>151</v>
      </c>
      <c r="C68" s="54">
        <v>130000</v>
      </c>
      <c r="D68" s="58">
        <f>(3633)</f>
        <v>3633</v>
      </c>
      <c r="E68" s="54">
        <f>(C68-D68)</f>
        <v>126367</v>
      </c>
      <c r="F68" s="3" t="s">
        <v>153</v>
      </c>
      <c r="G68" s="3" t="s">
        <v>66</v>
      </c>
      <c r="H68" s="1" t="s">
        <v>430</v>
      </c>
    </row>
    <row r="69" spans="1:8" s="3" customFormat="1" ht="28.8" x14ac:dyDescent="0.3">
      <c r="B69" s="3" t="s">
        <v>431</v>
      </c>
      <c r="C69" s="54">
        <v>181000</v>
      </c>
      <c r="D69" s="3">
        <v>0</v>
      </c>
      <c r="E69" s="54">
        <f>(C69-D69)</f>
        <v>181000</v>
      </c>
      <c r="F69" s="12" t="s">
        <v>432</v>
      </c>
      <c r="G69" s="3" t="s">
        <v>66</v>
      </c>
      <c r="H69" s="12" t="s">
        <v>433</v>
      </c>
    </row>
    <row r="70" spans="1:8" ht="108.75" customHeight="1" x14ac:dyDescent="0.3">
      <c r="A70" s="4"/>
      <c r="B70" s="12" t="s">
        <v>434</v>
      </c>
      <c r="C70" s="54">
        <v>2500</v>
      </c>
      <c r="D70" s="1">
        <v>0</v>
      </c>
      <c r="E70" s="18">
        <v>2500</v>
      </c>
      <c r="F70" s="1" t="s">
        <v>435</v>
      </c>
      <c r="G70" t="s">
        <v>121</v>
      </c>
      <c r="H70" s="12" t="s">
        <v>436</v>
      </c>
    </row>
    <row r="71" spans="1:8" s="3" customFormat="1" ht="14.4" x14ac:dyDescent="0.3">
      <c r="A71" s="19"/>
      <c r="B71" s="19"/>
      <c r="C71" s="74">
        <f>SUM(C65:C70)</f>
        <v>6292831</v>
      </c>
      <c r="D71" s="74">
        <f>SUM(D65:D70)</f>
        <v>1294115</v>
      </c>
      <c r="E71" s="74">
        <f>SUM(E65:E70)</f>
        <v>4998716</v>
      </c>
      <c r="F71" s="20"/>
      <c r="G71" s="19"/>
      <c r="H71" s="19"/>
    </row>
    <row r="72" spans="1:8" s="3" customFormat="1" ht="14.4" x14ac:dyDescent="0.3">
      <c r="A72" s="7" t="s">
        <v>119</v>
      </c>
      <c r="C72" s="54"/>
      <c r="E72" s="54"/>
      <c r="F72" s="12"/>
    </row>
    <row r="73" spans="1:8" s="3" customFormat="1" ht="14.4" x14ac:dyDescent="0.3">
      <c r="B73" s="3" t="s">
        <v>437</v>
      </c>
      <c r="C73" s="54">
        <v>101722</v>
      </c>
      <c r="D73" s="54">
        <v>0</v>
      </c>
      <c r="E73" s="54">
        <f>(C73-D73)</f>
        <v>101722</v>
      </c>
      <c r="F73" s="3" t="s">
        <v>438</v>
      </c>
      <c r="G73" s="3" t="s">
        <v>121</v>
      </c>
      <c r="H73" s="3" t="s">
        <v>439</v>
      </c>
    </row>
    <row r="74" spans="1:8" s="3" customFormat="1" ht="87" customHeight="1" x14ac:dyDescent="0.3">
      <c r="B74" s="3" t="s">
        <v>440</v>
      </c>
      <c r="C74" s="54">
        <v>40500</v>
      </c>
      <c r="D74" s="54">
        <v>2972</v>
      </c>
      <c r="E74" s="54">
        <f>(C74-D74)</f>
        <v>37528</v>
      </c>
      <c r="F74" s="12" t="s">
        <v>441</v>
      </c>
      <c r="G74" s="3" t="s">
        <v>121</v>
      </c>
      <c r="H74" s="12" t="s">
        <v>442</v>
      </c>
    </row>
    <row r="75" spans="1:8" s="3" customFormat="1" ht="43.2" x14ac:dyDescent="0.3">
      <c r="B75" s="12" t="s">
        <v>443</v>
      </c>
      <c r="C75" s="54"/>
      <c r="D75" s="54"/>
      <c r="E75" s="54"/>
      <c r="F75" s="3" t="s">
        <v>136</v>
      </c>
      <c r="G75" s="3" t="s">
        <v>121</v>
      </c>
      <c r="H75" s="1" t="s">
        <v>137</v>
      </c>
    </row>
    <row r="76" spans="1:8" s="3" customFormat="1" ht="100.8" x14ac:dyDescent="0.3">
      <c r="B76" s="3" t="s">
        <v>127</v>
      </c>
      <c r="C76" s="54">
        <v>250000</v>
      </c>
      <c r="D76" s="58">
        <f>24231+20000+3750+46029+4500+3000+361+50000</f>
        <v>151871</v>
      </c>
      <c r="E76" s="54">
        <f>(C76-D76)</f>
        <v>98129</v>
      </c>
      <c r="F76" s="3" t="s">
        <v>129</v>
      </c>
      <c r="G76" s="3" t="s">
        <v>121</v>
      </c>
      <c r="H76" s="1" t="s">
        <v>444</v>
      </c>
    </row>
    <row r="77" spans="1:8" s="3" customFormat="1" ht="43.2" x14ac:dyDescent="0.3">
      <c r="B77" s="3" t="s">
        <v>445</v>
      </c>
      <c r="C77" s="54">
        <v>16000</v>
      </c>
      <c r="D77" s="3">
        <v>0</v>
      </c>
      <c r="E77" s="54">
        <v>16000</v>
      </c>
      <c r="F77" s="3" t="s">
        <v>133</v>
      </c>
      <c r="G77" s="3" t="s">
        <v>121</v>
      </c>
      <c r="H77" s="1" t="s">
        <v>134</v>
      </c>
    </row>
    <row r="78" spans="1:8" s="3" customFormat="1" ht="57.6" x14ac:dyDescent="0.3">
      <c r="B78" s="3" t="s">
        <v>446</v>
      </c>
      <c r="C78" s="54"/>
      <c r="E78" s="54"/>
      <c r="F78" s="12" t="s">
        <v>447</v>
      </c>
      <c r="G78" s="3" t="s">
        <v>121</v>
      </c>
      <c r="H78" s="12" t="s">
        <v>448</v>
      </c>
    </row>
    <row r="79" spans="1:8" s="3" customFormat="1" ht="43.2" x14ac:dyDescent="0.3">
      <c r="B79" s="12" t="s">
        <v>449</v>
      </c>
      <c r="C79" s="54">
        <v>16500</v>
      </c>
      <c r="D79" s="3">
        <v>0</v>
      </c>
      <c r="E79" s="54">
        <v>16500</v>
      </c>
      <c r="F79" s="3" t="s">
        <v>450</v>
      </c>
      <c r="G79" s="3" t="s">
        <v>121</v>
      </c>
      <c r="H79" s="12" t="s">
        <v>451</v>
      </c>
    </row>
    <row r="80" spans="1:8" s="3" customFormat="1" ht="14.4" x14ac:dyDescent="0.3">
      <c r="A80" s="19"/>
      <c r="B80" s="19"/>
      <c r="C80" s="74">
        <f>SUM(C73:C79)</f>
        <v>424722</v>
      </c>
      <c r="D80" s="74">
        <f>SUM(D73:D79)</f>
        <v>154843</v>
      </c>
      <c r="E80" s="74">
        <f>SUM(E73:E79)</f>
        <v>269879</v>
      </c>
      <c r="F80" s="19"/>
      <c r="G80" s="19"/>
      <c r="H80" s="19"/>
    </row>
    <row r="81" spans="1:8" s="3" customFormat="1" ht="14.4" x14ac:dyDescent="0.3">
      <c r="A81" s="7" t="s">
        <v>186</v>
      </c>
      <c r="C81" s="54"/>
      <c r="E81" s="54"/>
    </row>
    <row r="82" spans="1:8" s="3" customFormat="1" ht="44.25" customHeight="1" x14ac:dyDescent="0.3">
      <c r="B82" s="3" t="s">
        <v>452</v>
      </c>
      <c r="C82" s="54">
        <v>178800</v>
      </c>
      <c r="D82" s="54">
        <v>90576</v>
      </c>
      <c r="E82" s="54">
        <f>(C82-D82)</f>
        <v>88224</v>
      </c>
      <c r="F82" s="3" t="s">
        <v>453</v>
      </c>
      <c r="G82" s="3" t="s">
        <v>66</v>
      </c>
      <c r="H82" s="1" t="s">
        <v>189</v>
      </c>
    </row>
    <row r="83" spans="1:8" s="3" customFormat="1" ht="106.5" customHeight="1" x14ac:dyDescent="0.3">
      <c r="B83" s="12" t="s">
        <v>454</v>
      </c>
      <c r="C83" s="54"/>
      <c r="D83" s="54"/>
      <c r="E83" s="54"/>
      <c r="F83" s="1" t="s">
        <v>455</v>
      </c>
      <c r="G83" s="3" t="s">
        <v>66</v>
      </c>
      <c r="H83" s="1" t="s">
        <v>456</v>
      </c>
    </row>
    <row r="84" spans="1:8" s="3" customFormat="1" ht="14.4" x14ac:dyDescent="0.3">
      <c r="A84" s="19"/>
      <c r="B84" s="19"/>
      <c r="C84" s="74">
        <f>SUM(C82:C83)</f>
        <v>178800</v>
      </c>
      <c r="D84" s="74">
        <f>SUM(D82:D83)</f>
        <v>90576</v>
      </c>
      <c r="E84" s="74">
        <f>SUM(E82:E83)</f>
        <v>88224</v>
      </c>
      <c r="F84" s="19"/>
      <c r="G84" s="19"/>
      <c r="H84" s="20"/>
    </row>
    <row r="85" spans="1:8" s="3" customFormat="1" ht="14.4" x14ac:dyDescent="0.3">
      <c r="A85" s="7" t="s">
        <v>190</v>
      </c>
      <c r="C85" s="54"/>
      <c r="D85" s="54"/>
      <c r="E85" s="54"/>
      <c r="H85" s="12"/>
    </row>
    <row r="86" spans="1:8" s="3" customFormat="1" ht="43.2" x14ac:dyDescent="0.3">
      <c r="B86" s="3" t="s">
        <v>191</v>
      </c>
      <c r="C86" s="54">
        <v>60000</v>
      </c>
      <c r="D86" s="3">
        <v>0</v>
      </c>
      <c r="E86" s="54">
        <v>60000</v>
      </c>
      <c r="F86" s="3" t="s">
        <v>193</v>
      </c>
      <c r="G86" s="3" t="s">
        <v>74</v>
      </c>
      <c r="H86" s="1" t="s">
        <v>194</v>
      </c>
    </row>
    <row r="87" spans="1:8" s="3" customFormat="1" ht="14.4" x14ac:dyDescent="0.3">
      <c r="A87" s="19"/>
      <c r="B87" s="19"/>
      <c r="C87" s="74">
        <f>SUM(C86)</f>
        <v>60000</v>
      </c>
      <c r="D87" s="74">
        <f t="shared" ref="D87:E87" si="0">SUM(D86)</f>
        <v>0</v>
      </c>
      <c r="E87" s="74">
        <f t="shared" si="0"/>
        <v>60000</v>
      </c>
      <c r="F87" s="19"/>
      <c r="G87" s="19"/>
      <c r="H87" s="19"/>
    </row>
    <row r="88" spans="1:8" s="3" customFormat="1" ht="14.4" x14ac:dyDescent="0.3">
      <c r="A88" s="7" t="s">
        <v>289</v>
      </c>
      <c r="C88" s="62"/>
      <c r="D88" s="62"/>
      <c r="E88" s="62"/>
    </row>
    <row r="89" spans="1:8" s="3" customFormat="1" ht="57.6" x14ac:dyDescent="0.3">
      <c r="B89" s="12" t="s">
        <v>457</v>
      </c>
      <c r="C89" s="54">
        <v>38000</v>
      </c>
      <c r="D89" s="54">
        <v>0</v>
      </c>
      <c r="E89" s="54">
        <v>38000</v>
      </c>
      <c r="F89" s="12" t="s">
        <v>458</v>
      </c>
      <c r="G89" s="3" t="s">
        <v>74</v>
      </c>
      <c r="H89" s="12" t="s">
        <v>459</v>
      </c>
    </row>
    <row r="90" spans="1:8" s="3" customFormat="1" ht="66" customHeight="1" x14ac:dyDescent="0.3">
      <c r="B90" s="3" t="s">
        <v>460</v>
      </c>
      <c r="C90" s="54">
        <v>3710</v>
      </c>
      <c r="D90" s="54">
        <v>0</v>
      </c>
      <c r="E90" s="54">
        <v>3710</v>
      </c>
      <c r="F90" s="12" t="s">
        <v>461</v>
      </c>
      <c r="G90" s="3" t="s">
        <v>74</v>
      </c>
      <c r="H90" s="12" t="s">
        <v>462</v>
      </c>
    </row>
    <row r="91" spans="1:8" s="3" customFormat="1" ht="72" x14ac:dyDescent="0.3">
      <c r="B91" s="3" t="s">
        <v>463</v>
      </c>
      <c r="C91" s="54"/>
      <c r="D91" s="54"/>
      <c r="E91" s="54"/>
      <c r="F91" s="12" t="s">
        <v>464</v>
      </c>
      <c r="G91" s="3" t="s">
        <v>266</v>
      </c>
      <c r="H91" s="12" t="s">
        <v>465</v>
      </c>
    </row>
    <row r="92" spans="1:8" s="3" customFormat="1" ht="100.8" x14ac:dyDescent="0.3">
      <c r="B92" s="12" t="s">
        <v>466</v>
      </c>
      <c r="C92" s="54"/>
      <c r="D92" s="54"/>
      <c r="E92" s="54"/>
      <c r="F92" s="12" t="s">
        <v>467</v>
      </c>
      <c r="G92" s="3" t="s">
        <v>74</v>
      </c>
      <c r="H92" s="12" t="s">
        <v>468</v>
      </c>
    </row>
    <row r="93" spans="1:8" s="3" customFormat="1" ht="76.5" customHeight="1" x14ac:dyDescent="0.3">
      <c r="B93" s="12" t="s">
        <v>469</v>
      </c>
      <c r="C93" s="54">
        <v>7695</v>
      </c>
      <c r="D93" s="54">
        <v>0</v>
      </c>
      <c r="E93" s="54">
        <v>7695</v>
      </c>
      <c r="F93" s="1" t="s">
        <v>470</v>
      </c>
      <c r="G93" s="3" t="s">
        <v>99</v>
      </c>
      <c r="H93" s="1" t="s">
        <v>471</v>
      </c>
    </row>
    <row r="94" spans="1:8" s="3" customFormat="1" ht="76.5" customHeight="1" x14ac:dyDescent="0.3">
      <c r="B94" s="12" t="s">
        <v>472</v>
      </c>
      <c r="C94" s="54"/>
      <c r="D94" s="54"/>
      <c r="E94" s="54"/>
      <c r="F94" s="1" t="s">
        <v>473</v>
      </c>
      <c r="G94" s="3" t="s">
        <v>99</v>
      </c>
      <c r="H94" s="1" t="s">
        <v>474</v>
      </c>
    </row>
    <row r="95" spans="1:8" s="3" customFormat="1" ht="76.5" customHeight="1" x14ac:dyDescent="0.3">
      <c r="B95" s="12" t="s">
        <v>475</v>
      </c>
      <c r="C95" s="54"/>
      <c r="D95" s="54"/>
      <c r="E95" s="54"/>
      <c r="F95" s="1" t="s">
        <v>476</v>
      </c>
      <c r="G95" s="3" t="s">
        <v>74</v>
      </c>
      <c r="H95" s="1" t="s">
        <v>477</v>
      </c>
    </row>
    <row r="96" spans="1:8" s="3" customFormat="1" ht="76.5" customHeight="1" x14ac:dyDescent="0.3">
      <c r="B96" s="12" t="s">
        <v>478</v>
      </c>
      <c r="C96" s="54"/>
      <c r="D96" s="54"/>
      <c r="E96" s="54"/>
      <c r="F96" s="12" t="s">
        <v>479</v>
      </c>
      <c r="G96" s="3" t="s">
        <v>99</v>
      </c>
      <c r="H96" s="12" t="s">
        <v>480</v>
      </c>
    </row>
    <row r="97" spans="1:8" s="3" customFormat="1" ht="150.75" customHeight="1" x14ac:dyDescent="0.3">
      <c r="B97" s="12" t="s">
        <v>481</v>
      </c>
      <c r="C97" s="54"/>
      <c r="D97" s="54"/>
      <c r="E97" s="54"/>
      <c r="F97" s="1" t="s">
        <v>482</v>
      </c>
      <c r="G97" t="s">
        <v>74</v>
      </c>
      <c r="H97" s="1" t="s">
        <v>483</v>
      </c>
    </row>
    <row r="98" spans="1:8" s="3" customFormat="1" ht="43.8" customHeight="1" x14ac:dyDescent="0.3">
      <c r="B98" s="12" t="s">
        <v>484</v>
      </c>
      <c r="C98" s="54">
        <v>0</v>
      </c>
      <c r="D98" s="1">
        <v>0</v>
      </c>
      <c r="E98" s="54">
        <v>0</v>
      </c>
      <c r="F98" s="12" t="s">
        <v>485</v>
      </c>
      <c r="G98" t="s">
        <v>266</v>
      </c>
      <c r="H98" s="1" t="s">
        <v>486</v>
      </c>
    </row>
    <row r="99" spans="1:8" s="3" customFormat="1" ht="103.5" customHeight="1" x14ac:dyDescent="0.3">
      <c r="B99" s="12" t="s">
        <v>487</v>
      </c>
      <c r="C99" s="54">
        <v>54000</v>
      </c>
      <c r="D99" s="1">
        <v>0</v>
      </c>
      <c r="E99" s="54">
        <v>54000</v>
      </c>
      <c r="F99" s="1" t="s">
        <v>488</v>
      </c>
      <c r="G99" t="s">
        <v>66</v>
      </c>
      <c r="H99" s="12" t="s">
        <v>489</v>
      </c>
    </row>
    <row r="100" spans="1:8" s="3" customFormat="1" ht="52.2" customHeight="1" x14ac:dyDescent="0.3">
      <c r="B100" s="12" t="s">
        <v>490</v>
      </c>
      <c r="C100" s="54">
        <v>5760</v>
      </c>
      <c r="D100" s="1">
        <v>0</v>
      </c>
      <c r="E100" s="54">
        <v>5760</v>
      </c>
      <c r="F100" s="1" t="s">
        <v>491</v>
      </c>
      <c r="G100" t="s">
        <v>74</v>
      </c>
      <c r="H100" s="1" t="s">
        <v>492</v>
      </c>
    </row>
    <row r="101" spans="1:8" s="3" customFormat="1" ht="77.400000000000006" customHeight="1" x14ac:dyDescent="0.3">
      <c r="B101" s="12" t="s">
        <v>493</v>
      </c>
      <c r="C101" s="54"/>
      <c r="D101" s="1"/>
      <c r="E101" s="54"/>
      <c r="F101" s="1" t="s">
        <v>494</v>
      </c>
      <c r="G101" t="s">
        <v>99</v>
      </c>
      <c r="H101" s="1" t="s">
        <v>495</v>
      </c>
    </row>
    <row r="102" spans="1:8" s="3" customFormat="1" ht="86.4" customHeight="1" x14ac:dyDescent="0.3">
      <c r="B102" s="12" t="s">
        <v>496</v>
      </c>
      <c r="C102" s="54">
        <v>8000</v>
      </c>
      <c r="D102" s="54">
        <v>0</v>
      </c>
      <c r="E102" s="54">
        <f>(C102-D102)</f>
        <v>8000</v>
      </c>
      <c r="F102" s="1" t="s">
        <v>497</v>
      </c>
      <c r="G102" t="s">
        <v>74</v>
      </c>
      <c r="H102" s="1" t="s">
        <v>498</v>
      </c>
    </row>
    <row r="103" spans="1:8" s="3" customFormat="1" ht="68.25" customHeight="1" x14ac:dyDescent="0.3">
      <c r="B103" s="12" t="s">
        <v>499</v>
      </c>
      <c r="C103" s="54"/>
      <c r="D103" s="54"/>
      <c r="E103" s="54"/>
      <c r="F103" s="1" t="s">
        <v>500</v>
      </c>
      <c r="G103" t="s">
        <v>99</v>
      </c>
      <c r="H103" s="1" t="s">
        <v>501</v>
      </c>
    </row>
    <row r="104" spans="1:8" s="3" customFormat="1" ht="68.25" customHeight="1" x14ac:dyDescent="0.3">
      <c r="B104" s="12" t="s">
        <v>502</v>
      </c>
      <c r="C104" s="54"/>
      <c r="D104" s="54"/>
      <c r="E104" s="54"/>
      <c r="F104" s="1" t="s">
        <v>503</v>
      </c>
      <c r="G104" t="s">
        <v>74</v>
      </c>
      <c r="H104" s="1" t="s">
        <v>504</v>
      </c>
    </row>
    <row r="105" spans="1:8" s="3" customFormat="1" ht="14.4" x14ac:dyDescent="0.3">
      <c r="A105" s="19"/>
      <c r="B105" s="19"/>
      <c r="C105" s="74">
        <f>SUM(C89:C104)</f>
        <v>117165</v>
      </c>
      <c r="D105" s="74">
        <f>SUM(D89:D104)</f>
        <v>0</v>
      </c>
      <c r="E105" s="74">
        <f>SUM(E89:E104)</f>
        <v>117165</v>
      </c>
      <c r="F105" s="19"/>
      <c r="G105" s="19"/>
      <c r="H105" s="19"/>
    </row>
    <row r="106" spans="1:8" s="3" customFormat="1" ht="36.75" customHeight="1" x14ac:dyDescent="0.3">
      <c r="A106" s="75" t="s">
        <v>505</v>
      </c>
      <c r="B106" s="76"/>
      <c r="C106" s="77">
        <f>SUM(C15+C22+C39+C47+C53+C60+C63+C71+C80+C84+C87+C105)</f>
        <v>12200131</v>
      </c>
      <c r="D106" s="77">
        <f>SUM(D15+D22+D39+D47+D53+D60+D63+D71+D80+D84+D87+D105)</f>
        <v>3505609</v>
      </c>
      <c r="E106" s="77">
        <f>SUM(E15+E22+E39+E47+E53+E60+E63+E71+E80+E84+E87+E105)</f>
        <v>8714522</v>
      </c>
      <c r="F106" s="76"/>
      <c r="G106" s="76"/>
      <c r="H106" s="76"/>
    </row>
    <row r="107" spans="1:8" ht="28.8" x14ac:dyDescent="0.3">
      <c r="C107" s="51" t="s">
        <v>294</v>
      </c>
      <c r="D107" s="51" t="s">
        <v>295</v>
      </c>
      <c r="E107" s="51" t="s">
        <v>296</v>
      </c>
    </row>
    <row r="108" spans="1:8" ht="14.4" x14ac:dyDescent="0.3"/>
    <row r="109" spans="1:8" ht="14.4" x14ac:dyDescent="0.3"/>
    <row r="110" spans="1:8" ht="14.4" x14ac:dyDescent="0.3"/>
    <row r="111" spans="1:8" ht="14.4" x14ac:dyDescent="0.3"/>
    <row r="112" spans="1:8"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B81D-FE93-484B-ACE4-177B877E3663}">
  <dimension ref="A1:F63"/>
  <sheetViews>
    <sheetView tabSelected="1" workbookViewId="0">
      <selection activeCell="G4" sqref="G4"/>
    </sheetView>
  </sheetViews>
  <sheetFormatPr defaultRowHeight="14.4" x14ac:dyDescent="0.3"/>
  <cols>
    <col min="1" max="1" width="16.44140625" customWidth="1"/>
    <col min="2" max="2" width="26.109375" bestFit="1" customWidth="1"/>
    <col min="3" max="3" width="15" customWidth="1"/>
    <col min="4" max="4" width="15.109375" bestFit="1" customWidth="1"/>
    <col min="5" max="5" width="14.33203125" customWidth="1"/>
    <col min="6" max="6" width="82.33203125" customWidth="1"/>
  </cols>
  <sheetData>
    <row r="1" spans="1:6" ht="35.25" customHeight="1" x14ac:dyDescent="0.3">
      <c r="A1" s="68" t="s">
        <v>212</v>
      </c>
      <c r="B1" s="67"/>
      <c r="C1" s="28"/>
      <c r="D1" s="28"/>
      <c r="E1" s="28"/>
      <c r="F1" s="28"/>
    </row>
    <row r="2" spans="1:6" ht="28.8" x14ac:dyDescent="0.3">
      <c r="A2" s="38" t="s">
        <v>1</v>
      </c>
      <c r="B2" s="39" t="s">
        <v>2</v>
      </c>
      <c r="C2" s="39" t="s">
        <v>506</v>
      </c>
      <c r="D2" s="38" t="s">
        <v>214</v>
      </c>
      <c r="E2" s="38" t="s">
        <v>6</v>
      </c>
      <c r="F2" s="38" t="s">
        <v>11</v>
      </c>
    </row>
    <row r="3" spans="1:6" x14ac:dyDescent="0.3">
      <c r="A3" s="9" t="s">
        <v>12</v>
      </c>
      <c r="B3" s="51"/>
      <c r="C3" s="51"/>
      <c r="D3" s="9"/>
      <c r="E3" s="9"/>
    </row>
    <row r="4" spans="1:6" s="3" customFormat="1" ht="89.25" customHeight="1" x14ac:dyDescent="0.3">
      <c r="A4" s="12"/>
      <c r="B4" s="12" t="s">
        <v>218</v>
      </c>
      <c r="C4" s="53">
        <v>20000</v>
      </c>
      <c r="D4" s="12" t="s">
        <v>219</v>
      </c>
      <c r="E4" s="12" t="s">
        <v>14</v>
      </c>
      <c r="F4" s="12" t="s">
        <v>220</v>
      </c>
    </row>
    <row r="5" spans="1:6" s="3" customFormat="1" ht="19.5" customHeight="1" x14ac:dyDescent="0.3">
      <c r="A5" s="31"/>
      <c r="B5" s="31"/>
      <c r="C5" s="59">
        <f>SUM(C4:C4)</f>
        <v>20000</v>
      </c>
      <c r="D5" s="31"/>
      <c r="E5" s="31"/>
      <c r="F5" s="31"/>
    </row>
    <row r="6" spans="1:6" s="3" customFormat="1" x14ac:dyDescent="0.3">
      <c r="A6" s="9" t="s">
        <v>201</v>
      </c>
      <c r="B6" s="12"/>
      <c r="C6" s="60"/>
      <c r="D6" s="12"/>
      <c r="E6" s="12"/>
    </row>
    <row r="7" spans="1:6" s="3" customFormat="1" ht="47.25" customHeight="1" x14ac:dyDescent="0.3">
      <c r="B7" s="3" t="s">
        <v>507</v>
      </c>
      <c r="C7" s="54">
        <v>5000</v>
      </c>
      <c r="D7" s="3" t="s">
        <v>508</v>
      </c>
      <c r="E7" s="3" t="s">
        <v>14</v>
      </c>
      <c r="F7" s="12" t="s">
        <v>509</v>
      </c>
    </row>
    <row r="8" spans="1:6" s="3" customFormat="1" ht="28.8" x14ac:dyDescent="0.3">
      <c r="A8" s="12"/>
      <c r="B8" s="86" t="s">
        <v>510</v>
      </c>
      <c r="C8" s="53">
        <v>10000</v>
      </c>
      <c r="D8" s="12" t="s">
        <v>230</v>
      </c>
      <c r="E8" s="12" t="s">
        <v>14</v>
      </c>
      <c r="F8" s="1" t="s">
        <v>231</v>
      </c>
    </row>
    <row r="9" spans="1:6" s="3" customFormat="1" ht="17.25" customHeight="1" x14ac:dyDescent="0.3">
      <c r="A9" s="30"/>
      <c r="B9" s="30"/>
      <c r="C9" s="61">
        <f>SUM(C7:C8)</f>
        <v>15000</v>
      </c>
      <c r="D9" s="30"/>
      <c r="E9" s="30"/>
      <c r="F9" s="31"/>
    </row>
    <row r="10" spans="1:6" s="3" customFormat="1" ht="17.25" customHeight="1" x14ac:dyDescent="0.3">
      <c r="A10" s="7" t="s">
        <v>208</v>
      </c>
      <c r="C10" s="62"/>
    </row>
    <row r="11" spans="1:6" s="85" customFormat="1" x14ac:dyDescent="0.3">
      <c r="B11" s="84"/>
      <c r="C11" s="87">
        <v>0</v>
      </c>
      <c r="F11" s="84"/>
    </row>
    <row r="12" spans="1:6" s="3" customFormat="1" x14ac:dyDescent="0.3">
      <c r="A12" s="30"/>
      <c r="B12" s="30"/>
      <c r="C12" s="89">
        <f>SUM(C11:C11)</f>
        <v>0</v>
      </c>
      <c r="D12" s="30"/>
      <c r="E12" s="30"/>
      <c r="F12" s="30"/>
    </row>
    <row r="13" spans="1:6" s="3" customFormat="1" x14ac:dyDescent="0.3">
      <c r="A13" s="7" t="s">
        <v>72</v>
      </c>
    </row>
    <row r="14" spans="1:6" s="3" customFormat="1" ht="43.2" x14ac:dyDescent="0.3">
      <c r="B14" s="12" t="s">
        <v>511</v>
      </c>
      <c r="C14" s="54">
        <v>79000</v>
      </c>
      <c r="D14" s="12" t="s">
        <v>512</v>
      </c>
      <c r="E14" s="12" t="s">
        <v>74</v>
      </c>
      <c r="F14" s="12" t="s">
        <v>513</v>
      </c>
    </row>
    <row r="15" spans="1:6" s="3" customFormat="1" ht="43.2" x14ac:dyDescent="0.3">
      <c r="B15" s="3" t="s">
        <v>514</v>
      </c>
      <c r="C15" s="54">
        <v>2500</v>
      </c>
      <c r="D15" s="3" t="s">
        <v>515</v>
      </c>
      <c r="E15" s="12" t="s">
        <v>74</v>
      </c>
      <c r="F15" s="1" t="s">
        <v>255</v>
      </c>
    </row>
    <row r="16" spans="1:6" s="3" customFormat="1" ht="82.5" customHeight="1" x14ac:dyDescent="0.3">
      <c r="B16" s="12" t="s">
        <v>516</v>
      </c>
      <c r="C16" s="54">
        <v>17672</v>
      </c>
      <c r="D16" s="3" t="s">
        <v>517</v>
      </c>
      <c r="E16" s="12" t="s">
        <v>74</v>
      </c>
      <c r="F16" s="12" t="s">
        <v>518</v>
      </c>
    </row>
    <row r="17" spans="1:6" s="3" customFormat="1" ht="64.5" customHeight="1" x14ac:dyDescent="0.3">
      <c r="B17" s="12" t="s">
        <v>519</v>
      </c>
      <c r="C17" s="54"/>
      <c r="D17" s="12" t="s">
        <v>520</v>
      </c>
      <c r="E17" s="12" t="s">
        <v>74</v>
      </c>
      <c r="F17" s="86" t="s">
        <v>521</v>
      </c>
    </row>
    <row r="18" spans="1:6" s="3" customFormat="1" ht="64.5" customHeight="1" x14ac:dyDescent="0.3">
      <c r="B18" s="12" t="s">
        <v>522</v>
      </c>
      <c r="C18" s="54">
        <v>10000</v>
      </c>
      <c r="D18" s="3" t="s">
        <v>523</v>
      </c>
      <c r="E18" s="12" t="s">
        <v>74</v>
      </c>
      <c r="F18" s="86" t="s">
        <v>524</v>
      </c>
    </row>
    <row r="19" spans="1:6" s="3" customFormat="1" ht="64.5" customHeight="1" x14ac:dyDescent="0.3">
      <c r="B19" s="12" t="s">
        <v>525</v>
      </c>
      <c r="C19" s="54"/>
      <c r="D19" s="3" t="s">
        <v>526</v>
      </c>
      <c r="E19" s="12" t="s">
        <v>74</v>
      </c>
      <c r="F19" s="86" t="s">
        <v>527</v>
      </c>
    </row>
    <row r="20" spans="1:6" s="3" customFormat="1" x14ac:dyDescent="0.3">
      <c r="A20" s="30"/>
      <c r="B20" s="30"/>
      <c r="C20" s="61">
        <f>SUM(C14:C18)</f>
        <v>109172</v>
      </c>
      <c r="D20" s="30"/>
      <c r="E20" s="31"/>
      <c r="F20" s="30"/>
    </row>
    <row r="21" spans="1:6" s="3" customFormat="1" x14ac:dyDescent="0.3">
      <c r="A21" s="7" t="s">
        <v>88</v>
      </c>
      <c r="C21" s="62"/>
      <c r="E21" s="12"/>
    </row>
    <row r="22" spans="1:6" s="3" customFormat="1" ht="43.2" x14ac:dyDescent="0.3">
      <c r="B22" s="3" t="s">
        <v>256</v>
      </c>
      <c r="C22" s="54">
        <v>350000</v>
      </c>
      <c r="D22" s="3" t="s">
        <v>257</v>
      </c>
      <c r="E22" s="3" t="s">
        <v>99</v>
      </c>
      <c r="F22" s="1" t="s">
        <v>259</v>
      </c>
    </row>
    <row r="23" spans="1:6" s="3" customFormat="1" ht="28.8" x14ac:dyDescent="0.3">
      <c r="B23" s="3" t="s">
        <v>528</v>
      </c>
      <c r="C23" s="54">
        <v>6600</v>
      </c>
      <c r="D23" s="3" t="s">
        <v>529</v>
      </c>
      <c r="E23" s="3" t="s">
        <v>99</v>
      </c>
      <c r="F23" s="12" t="s">
        <v>530</v>
      </c>
    </row>
    <row r="24" spans="1:6" s="3" customFormat="1" ht="43.2" x14ac:dyDescent="0.3">
      <c r="B24" s="12" t="s">
        <v>531</v>
      </c>
      <c r="C24" s="54">
        <v>41000</v>
      </c>
      <c r="D24" s="3" t="s">
        <v>532</v>
      </c>
      <c r="E24" s="3" t="s">
        <v>74</v>
      </c>
      <c r="F24" s="12" t="s">
        <v>533</v>
      </c>
    </row>
    <row r="25" spans="1:6" s="3" customFormat="1" x14ac:dyDescent="0.3">
      <c r="A25" s="30"/>
      <c r="B25" s="30"/>
      <c r="C25" s="61">
        <f>SUM(C22:C24)</f>
        <v>397600</v>
      </c>
      <c r="D25" s="30"/>
      <c r="E25" s="30"/>
      <c r="F25" s="31"/>
    </row>
    <row r="26" spans="1:6" s="3" customFormat="1" x14ac:dyDescent="0.3">
      <c r="A26" s="7" t="s">
        <v>105</v>
      </c>
      <c r="C26" s="62"/>
    </row>
    <row r="27" spans="1:6" s="3" customFormat="1" x14ac:dyDescent="0.3">
      <c r="B27" s="3" t="s">
        <v>534</v>
      </c>
      <c r="C27" s="54">
        <v>11600</v>
      </c>
      <c r="D27" s="3" t="s">
        <v>535</v>
      </c>
      <c r="E27" s="3" t="s">
        <v>266</v>
      </c>
      <c r="F27" s="12" t="s">
        <v>536</v>
      </c>
    </row>
    <row r="28" spans="1:6" s="3" customFormat="1" x14ac:dyDescent="0.3">
      <c r="A28" s="30"/>
      <c r="B28" s="30"/>
      <c r="C28" s="61">
        <f>SUM(C27:C27)</f>
        <v>11600</v>
      </c>
      <c r="D28" s="30"/>
      <c r="E28" s="30"/>
      <c r="F28" s="30"/>
    </row>
    <row r="29" spans="1:6" s="3" customFormat="1" x14ac:dyDescent="0.3">
      <c r="A29" s="7" t="s">
        <v>106</v>
      </c>
      <c r="C29" s="54"/>
    </row>
    <row r="30" spans="1:6" s="3" customFormat="1" ht="36" customHeight="1" x14ac:dyDescent="0.3">
      <c r="A30" s="7"/>
      <c r="B30" s="12"/>
      <c r="C30" s="54"/>
      <c r="F30" s="12"/>
    </row>
    <row r="31" spans="1:6" s="3" customFormat="1" x14ac:dyDescent="0.3">
      <c r="A31" s="30"/>
      <c r="B31" s="30"/>
      <c r="C31" s="61">
        <f>SUM(C30)</f>
        <v>0</v>
      </c>
      <c r="D31" s="30"/>
      <c r="E31" s="30"/>
      <c r="F31" s="30"/>
    </row>
    <row r="32" spans="1:6" s="3" customFormat="1" x14ac:dyDescent="0.3">
      <c r="A32" s="7" t="s">
        <v>119</v>
      </c>
      <c r="C32" s="62"/>
    </row>
    <row r="33" spans="1:6" s="3" customFormat="1" ht="38.25" customHeight="1" x14ac:dyDescent="0.3">
      <c r="B33" s="88"/>
      <c r="C33" s="54"/>
      <c r="F33" s="12"/>
    </row>
    <row r="34" spans="1:6" s="3" customFormat="1" x14ac:dyDescent="0.3">
      <c r="A34" s="30"/>
      <c r="B34" s="30"/>
      <c r="C34" s="61">
        <f>SUM(C33)</f>
        <v>0</v>
      </c>
      <c r="D34" s="30"/>
      <c r="E34" s="30"/>
      <c r="F34" s="31"/>
    </row>
    <row r="35" spans="1:6" s="3" customFormat="1" x14ac:dyDescent="0.3">
      <c r="A35" s="7" t="s">
        <v>150</v>
      </c>
      <c r="C35" s="54"/>
    </row>
    <row r="36" spans="1:6" s="3" customFormat="1" ht="123" customHeight="1" x14ac:dyDescent="0.3">
      <c r="A36" s="7"/>
      <c r="B36" s="12" t="s">
        <v>537</v>
      </c>
      <c r="C36" s="54">
        <v>4000</v>
      </c>
      <c r="D36" s="12" t="s">
        <v>538</v>
      </c>
      <c r="E36" s="3" t="s">
        <v>14</v>
      </c>
      <c r="F36" s="12" t="s">
        <v>539</v>
      </c>
    </row>
    <row r="37" spans="1:6" ht="108.75" customHeight="1" x14ac:dyDescent="0.3">
      <c r="A37" s="4"/>
      <c r="B37" s="12" t="s">
        <v>540</v>
      </c>
      <c r="C37" s="54"/>
      <c r="D37" s="1" t="s">
        <v>541</v>
      </c>
      <c r="E37" t="s">
        <v>14</v>
      </c>
      <c r="F37" s="12" t="s">
        <v>542</v>
      </c>
    </row>
    <row r="38" spans="1:6" ht="108.75" customHeight="1" x14ac:dyDescent="0.3">
      <c r="A38" s="4"/>
      <c r="B38" s="12" t="s">
        <v>543</v>
      </c>
      <c r="C38" s="54"/>
      <c r="D38" s="1" t="s">
        <v>544</v>
      </c>
      <c r="E38" s="3" t="s">
        <v>14</v>
      </c>
      <c r="F38" s="12" t="s">
        <v>545</v>
      </c>
    </row>
    <row r="39" spans="1:6" ht="80.25" customHeight="1" x14ac:dyDescent="0.3">
      <c r="A39" s="4"/>
      <c r="B39" s="12" t="s">
        <v>546</v>
      </c>
      <c r="C39" s="54">
        <v>72000</v>
      </c>
      <c r="D39" s="1" t="s">
        <v>547</v>
      </c>
      <c r="E39" s="3" t="s">
        <v>14</v>
      </c>
      <c r="F39" s="12" t="s">
        <v>548</v>
      </c>
    </row>
    <row r="40" spans="1:6" s="3" customFormat="1" x14ac:dyDescent="0.3">
      <c r="A40" s="63"/>
      <c r="B40" s="30"/>
      <c r="C40" s="61">
        <f>SUM(C36:C39)</f>
        <v>76000</v>
      </c>
      <c r="D40" s="30"/>
      <c r="E40" s="30"/>
      <c r="F40" s="31"/>
    </row>
    <row r="41" spans="1:6" s="3" customFormat="1" x14ac:dyDescent="0.3">
      <c r="A41" s="7" t="s">
        <v>186</v>
      </c>
      <c r="C41" s="62"/>
    </row>
    <row r="42" spans="1:6" s="85" customFormat="1" ht="23.25" customHeight="1" x14ac:dyDescent="0.3">
      <c r="A42" s="7"/>
      <c r="B42" s="12"/>
      <c r="C42" s="54"/>
      <c r="D42" s="12"/>
      <c r="E42" s="3"/>
      <c r="F42" s="12"/>
    </row>
    <row r="43" spans="1:6" s="3" customFormat="1" x14ac:dyDescent="0.3">
      <c r="A43" s="63"/>
      <c r="B43" s="30"/>
      <c r="C43" s="61">
        <f>SUM(C42)</f>
        <v>0</v>
      </c>
      <c r="D43" s="30"/>
      <c r="E43" s="30"/>
      <c r="F43" s="31"/>
    </row>
    <row r="44" spans="1:6" ht="28.5" customHeight="1" x14ac:dyDescent="0.3">
      <c r="A44" s="4" t="s">
        <v>190</v>
      </c>
      <c r="C44" s="55"/>
    </row>
    <row r="45" spans="1:6" x14ac:dyDescent="0.3">
      <c r="A45" s="27"/>
      <c r="B45" s="28"/>
      <c r="C45" s="61">
        <v>0</v>
      </c>
      <c r="D45" s="28"/>
      <c r="E45" s="28"/>
      <c r="F45" s="28"/>
    </row>
    <row r="46" spans="1:6" x14ac:dyDescent="0.3">
      <c r="A46" s="4" t="s">
        <v>289</v>
      </c>
      <c r="C46" s="62"/>
    </row>
    <row r="47" spans="1:6" ht="58.5" customHeight="1" x14ac:dyDescent="0.3">
      <c r="A47" s="4"/>
      <c r="B47" s="12" t="s">
        <v>549</v>
      </c>
      <c r="C47" s="62"/>
      <c r="D47" s="12" t="s">
        <v>550</v>
      </c>
      <c r="E47" t="s">
        <v>121</v>
      </c>
      <c r="F47" s="12" t="s">
        <v>551</v>
      </c>
    </row>
    <row r="48" spans="1:6" ht="69" customHeight="1" x14ac:dyDescent="0.3">
      <c r="A48" s="4"/>
      <c r="B48" s="12" t="s">
        <v>552</v>
      </c>
      <c r="C48" s="54">
        <v>11000</v>
      </c>
      <c r="D48" s="1" t="s">
        <v>553</v>
      </c>
      <c r="E48" t="s">
        <v>266</v>
      </c>
      <c r="F48" s="1" t="s">
        <v>554</v>
      </c>
    </row>
    <row r="49" spans="1:6" ht="94.5" customHeight="1" x14ac:dyDescent="0.3">
      <c r="A49" s="4"/>
      <c r="B49" s="12" t="s">
        <v>555</v>
      </c>
      <c r="C49" s="54">
        <v>13700</v>
      </c>
      <c r="D49" s="1" t="s">
        <v>556</v>
      </c>
      <c r="E49" t="s">
        <v>74</v>
      </c>
      <c r="F49" s="1" t="s">
        <v>557</v>
      </c>
    </row>
    <row r="50" spans="1:6" ht="165.75" customHeight="1" x14ac:dyDescent="0.3">
      <c r="A50" s="4"/>
      <c r="B50" s="12" t="s">
        <v>558</v>
      </c>
      <c r="C50" s="54">
        <v>1600</v>
      </c>
      <c r="D50" s="1" t="s">
        <v>559</v>
      </c>
      <c r="E50" t="s">
        <v>14</v>
      </c>
      <c r="F50" s="1" t="s">
        <v>560</v>
      </c>
    </row>
    <row r="51" spans="1:6" ht="76.5" customHeight="1" x14ac:dyDescent="0.3">
      <c r="A51" s="4"/>
      <c r="B51" s="1" t="s">
        <v>561</v>
      </c>
      <c r="C51" s="54">
        <v>7200</v>
      </c>
      <c r="D51" s="1" t="s">
        <v>562</v>
      </c>
      <c r="E51" t="s">
        <v>99</v>
      </c>
      <c r="F51" s="1" t="s">
        <v>563</v>
      </c>
    </row>
    <row r="52" spans="1:6" ht="114.75" customHeight="1" x14ac:dyDescent="0.3">
      <c r="A52" s="4"/>
      <c r="B52" s="1" t="s">
        <v>564</v>
      </c>
      <c r="C52" s="54">
        <v>640</v>
      </c>
      <c r="D52" s="1" t="s">
        <v>565</v>
      </c>
      <c r="E52" t="s">
        <v>66</v>
      </c>
      <c r="F52" s="1" t="s">
        <v>566</v>
      </c>
    </row>
    <row r="53" spans="1:6" ht="76.5" customHeight="1" x14ac:dyDescent="0.3">
      <c r="A53" s="4"/>
      <c r="B53" s="12" t="s">
        <v>567</v>
      </c>
      <c r="C53" s="54">
        <v>16700</v>
      </c>
      <c r="D53" s="1" t="s">
        <v>568</v>
      </c>
      <c r="E53" t="s">
        <v>99</v>
      </c>
      <c r="F53" s="1" t="s">
        <v>569</v>
      </c>
    </row>
    <row r="54" spans="1:6" ht="105.75" customHeight="1" x14ac:dyDescent="0.3">
      <c r="A54" s="4"/>
      <c r="B54" s="12" t="s">
        <v>570</v>
      </c>
      <c r="C54" s="54"/>
      <c r="D54" s="1" t="s">
        <v>571</v>
      </c>
      <c r="E54" t="s">
        <v>74</v>
      </c>
      <c r="F54" s="1" t="s">
        <v>572</v>
      </c>
    </row>
    <row r="55" spans="1:6" ht="114.75" customHeight="1" x14ac:dyDescent="0.3">
      <c r="A55" s="4"/>
      <c r="B55" s="12" t="s">
        <v>573</v>
      </c>
      <c r="C55" s="54"/>
      <c r="D55" s="12" t="s">
        <v>574</v>
      </c>
      <c r="E55" s="3" t="s">
        <v>99</v>
      </c>
      <c r="F55" s="12" t="s">
        <v>575</v>
      </c>
    </row>
    <row r="56" spans="1:6" ht="83.25" customHeight="1" x14ac:dyDescent="0.3">
      <c r="A56" s="4"/>
      <c r="B56" s="12" t="s">
        <v>576</v>
      </c>
      <c r="C56" s="54"/>
      <c r="D56" s="1" t="s">
        <v>577</v>
      </c>
      <c r="E56" t="s">
        <v>99</v>
      </c>
      <c r="F56" s="12" t="s">
        <v>578</v>
      </c>
    </row>
    <row r="57" spans="1:6" ht="83.25" customHeight="1" x14ac:dyDescent="0.3">
      <c r="A57" s="4"/>
      <c r="B57" s="12" t="s">
        <v>579</v>
      </c>
      <c r="C57" s="54"/>
      <c r="D57" s="1" t="s">
        <v>580</v>
      </c>
      <c r="E57" t="s">
        <v>14</v>
      </c>
      <c r="F57" s="78" t="s">
        <v>581</v>
      </c>
    </row>
    <row r="58" spans="1:6" ht="83.25" customHeight="1" x14ac:dyDescent="0.3">
      <c r="A58" s="4"/>
      <c r="B58" s="12" t="s">
        <v>582</v>
      </c>
      <c r="C58" s="54"/>
      <c r="D58" s="1" t="s">
        <v>583</v>
      </c>
      <c r="E58" t="s">
        <v>99</v>
      </c>
      <c r="F58" s="78" t="s">
        <v>584</v>
      </c>
    </row>
    <row r="59" spans="1:6" ht="83.25" customHeight="1" x14ac:dyDescent="0.3">
      <c r="A59" s="4"/>
      <c r="B59" s="12" t="s">
        <v>585</v>
      </c>
      <c r="C59" s="54"/>
      <c r="D59" s="1" t="s">
        <v>586</v>
      </c>
      <c r="E59" t="s">
        <v>66</v>
      </c>
      <c r="F59" s="78" t="s">
        <v>587</v>
      </c>
    </row>
    <row r="60" spans="1:6" s="28" customFormat="1" ht="18" customHeight="1" x14ac:dyDescent="0.3">
      <c r="A60" s="27"/>
      <c r="B60" s="31"/>
      <c r="C60" s="61">
        <f>SUM(C47:C59)</f>
        <v>50840</v>
      </c>
      <c r="D60" s="29"/>
      <c r="F60" s="29"/>
    </row>
    <row r="61" spans="1:6" ht="28.5" customHeight="1" x14ac:dyDescent="0.3">
      <c r="A61" s="65" t="s">
        <v>588</v>
      </c>
      <c r="B61" s="64"/>
      <c r="C61" s="66">
        <f>SUM(C5+C9+C12+C20+C25+C28+C31+C34+C40+C43+C45+C60)</f>
        <v>680212</v>
      </c>
      <c r="D61" s="64"/>
      <c r="E61" s="64"/>
      <c r="F61" s="64"/>
    </row>
    <row r="63" spans="1:6" x14ac:dyDescent="0.3">
      <c r="C63"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711f72-68d7-4f4b-bf49-f55e8bb9caab">
      <Terms xmlns="http://schemas.microsoft.com/office/infopath/2007/PartnerControls"/>
    </lcf76f155ced4ddcb4097134ff3c332f>
    <TaxCatchAll xmlns="f04ef91d-d72b-4691-af57-6875f2260e5a" xsi:nil="true"/>
    <SharedWithUsers xmlns="f04ef91d-d72b-4691-af57-6875f2260e5a">
      <UserInfo>
        <DisplayName>Alberic Karina-Plun</DisplayName>
        <AccountId>119</AccountId>
        <AccountType/>
      </UserInfo>
      <UserInfo>
        <DisplayName>Charles Rapp</DisplayName>
        <AccountId>14</AccountId>
        <AccountType/>
      </UserInfo>
      <UserInfo>
        <DisplayName>Rebecca Ragsdale</DisplayName>
        <AccountId>97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6574A8870D2044807577D434679C0B" ma:contentTypeVersion="16" ma:contentTypeDescription="Create a new document." ma:contentTypeScope="" ma:versionID="5d3028ede9a740b8898bce7302301e0b">
  <xsd:schema xmlns:xsd="http://www.w3.org/2001/XMLSchema" xmlns:xs="http://www.w3.org/2001/XMLSchema" xmlns:p="http://schemas.microsoft.com/office/2006/metadata/properties" xmlns:ns2="80711f72-68d7-4f4b-bf49-f55e8bb9caab" xmlns:ns3="f04ef91d-d72b-4691-af57-6875f2260e5a" targetNamespace="http://schemas.microsoft.com/office/2006/metadata/properties" ma:root="true" ma:fieldsID="02d0dab753958a5c8b162611e93db930" ns2:_="" ns3:_="">
    <xsd:import namespace="80711f72-68d7-4f4b-bf49-f55e8bb9caab"/>
    <xsd:import namespace="f04ef91d-d72b-4691-af57-6875f2260e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11f72-68d7-4f4b-bf49-f55e8bb9c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24e26d1-dad4-4ac5-8266-47af6b1647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ef91d-d72b-4691-af57-6875f2260e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f22b09a-7326-4d61-86e8-cf2874b0024c}" ma:internalName="TaxCatchAll" ma:showField="CatchAllData" ma:web="f04ef91d-d72b-4691-af57-6875f2260e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724868-A5BA-4EB8-A021-6727DB292248}">
  <ds:schemaRefs>
    <ds:schemaRef ds:uri="http://schemas.microsoft.com/sharepoint/v3/contenttype/forms"/>
  </ds:schemaRefs>
</ds:datastoreItem>
</file>

<file path=customXml/itemProps2.xml><?xml version="1.0" encoding="utf-8"?>
<ds:datastoreItem xmlns:ds="http://schemas.openxmlformats.org/officeDocument/2006/customXml" ds:itemID="{0DBD62BD-B37C-4AE1-8374-4AD3498E97C7}">
  <ds:schemaRefs>
    <ds:schemaRef ds:uri="http://schemas.microsoft.com/office/2006/metadata/properties"/>
    <ds:schemaRef ds:uri="http://schemas.microsoft.com/office/infopath/2007/PartnerControls"/>
    <ds:schemaRef ds:uri="80711f72-68d7-4f4b-bf49-f55e8bb9caab"/>
    <ds:schemaRef ds:uri="f04ef91d-d72b-4691-af57-6875f2260e5a"/>
  </ds:schemaRefs>
</ds:datastoreItem>
</file>

<file path=customXml/itemProps3.xml><?xml version="1.0" encoding="utf-8"?>
<ds:datastoreItem xmlns:ds="http://schemas.openxmlformats.org/officeDocument/2006/customXml" ds:itemID="{B76BAF06-67E4-4CF5-8CEC-49F8DFA37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11f72-68d7-4f4b-bf49-f55e8bb9caab"/>
    <ds:schemaRef ds:uri="f04ef91d-d72b-4691-af57-6875f2260e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Approved Residential</vt:lpstr>
      <vt:lpstr>Under Review Residential</vt:lpstr>
      <vt:lpstr>Approved Non-Residential</vt:lpstr>
      <vt:lpstr>Under Review Non-Residential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Tori Kanellopoulos</cp:lastModifiedBy>
  <cp:revision/>
  <dcterms:created xsi:type="dcterms:W3CDTF">2021-09-16T19:44:06Z</dcterms:created>
  <dcterms:modified xsi:type="dcterms:W3CDTF">2025-04-09T19:08:34Z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0x010100116574A8870D2044807577D434679C0B</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